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ja\Desktop\PRORAČUN\PRORAČUN 2022\"/>
    </mc:Choice>
  </mc:AlternateContent>
  <xr:revisionPtr revIDLastSave="0" documentId="13_ncr:1_{FF623123-C145-47B6-96E2-0B38E1F31CDD}" xr6:coauthVersionLast="46" xr6:coauthVersionMax="46" xr10:uidLastSave="{00000000-0000-0000-0000-000000000000}"/>
  <bookViews>
    <workbookView xWindow="-120" yWindow="-120" windowWidth="29040" windowHeight="15840" activeTab="4" xr2:uid="{00000000-000D-0000-FFFF-FFFF00000000}"/>
  </bookViews>
  <sheets>
    <sheet name="Nova naslovna strana" sheetId="8" r:id="rId1"/>
    <sheet name="Nova naslovna" sheetId="1" state="hidden" r:id="rId2"/>
    <sheet name="Funk.klas" sheetId="3" state="hidden" r:id="rId3"/>
    <sheet name="Prihodi" sheetId="4" r:id="rId4"/>
    <sheet name="Izdatci" sheetId="5" r:id="rId5"/>
    <sheet name="Posebni dio" sheetId="7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2" i="5" l="1"/>
  <c r="Q122" i="5" s="1"/>
  <c r="F142" i="4"/>
  <c r="I56" i="8" s="1"/>
  <c r="E142" i="4"/>
  <c r="D142" i="4"/>
  <c r="G141" i="4"/>
  <c r="F140" i="4"/>
  <c r="E140" i="4"/>
  <c r="D140" i="4"/>
  <c r="G122" i="5"/>
  <c r="Q123" i="5"/>
  <c r="R123" i="5" s="1"/>
  <c r="K123" i="5"/>
  <c r="K122" i="5"/>
  <c r="G101" i="4"/>
  <c r="G140" i="4" l="1"/>
  <c r="G142" i="4"/>
  <c r="R122" i="5"/>
  <c r="G98" i="4"/>
  <c r="I55" i="8"/>
  <c r="H27" i="8"/>
  <c r="H55" i="8"/>
  <c r="I43" i="8"/>
  <c r="H43" i="8"/>
  <c r="I33" i="8"/>
  <c r="H33" i="8"/>
  <c r="H29" i="5" l="1"/>
  <c r="I29" i="5"/>
  <c r="J29" i="5"/>
  <c r="K29" i="5" s="1"/>
  <c r="O29" i="5"/>
  <c r="Q29" i="5" s="1"/>
  <c r="K88" i="5"/>
  <c r="Q88" i="5"/>
  <c r="K19" i="5" l="1"/>
  <c r="K20" i="5"/>
  <c r="K21" i="5"/>
  <c r="G50" i="4" l="1"/>
  <c r="G51" i="4"/>
  <c r="G52" i="4"/>
  <c r="I55" i="1"/>
  <c r="H55" i="1"/>
  <c r="I110" i="7"/>
  <c r="J110" i="7"/>
  <c r="K110" i="7"/>
  <c r="L110" i="7"/>
  <c r="M110" i="7"/>
  <c r="I100" i="7"/>
  <c r="J100" i="7"/>
  <c r="K100" i="7"/>
  <c r="M100" i="7"/>
  <c r="L99" i="7"/>
  <c r="I96" i="7"/>
  <c r="I114" i="7" s="1"/>
  <c r="J96" i="7"/>
  <c r="J114" i="7" s="1"/>
  <c r="K96" i="7"/>
  <c r="K114" i="7" s="1"/>
  <c r="M96" i="7"/>
  <c r="M114" i="7" s="1"/>
  <c r="I89" i="7"/>
  <c r="I94" i="7" s="1"/>
  <c r="J89" i="7"/>
  <c r="J94" i="7" s="1"/>
  <c r="K89" i="7"/>
  <c r="K94" i="7" s="1"/>
  <c r="M89" i="7"/>
  <c r="M94" i="7" s="1"/>
  <c r="I81" i="7"/>
  <c r="I87" i="7" s="1"/>
  <c r="J81" i="7"/>
  <c r="J87" i="7" s="1"/>
  <c r="K81" i="7"/>
  <c r="K87" i="7" s="1"/>
  <c r="M81" i="7"/>
  <c r="M87" i="7" s="1"/>
  <c r="I74" i="7"/>
  <c r="I79" i="7" s="1"/>
  <c r="J74" i="7"/>
  <c r="K74" i="7"/>
  <c r="M74" i="7"/>
  <c r="M79" i="7" s="1"/>
  <c r="J79" i="7"/>
  <c r="K79" i="7"/>
  <c r="I67" i="7"/>
  <c r="I72" i="7" s="1"/>
  <c r="J67" i="7"/>
  <c r="J72" i="7" s="1"/>
  <c r="K67" i="7"/>
  <c r="K72" i="7" s="1"/>
  <c r="M67" i="7"/>
  <c r="M72" i="7" s="1"/>
  <c r="I60" i="7"/>
  <c r="I65" i="7" s="1"/>
  <c r="J60" i="7"/>
  <c r="J65" i="7" s="1"/>
  <c r="K60" i="7"/>
  <c r="K65" i="7" s="1"/>
  <c r="M60" i="7"/>
  <c r="M65" i="7" s="1"/>
  <c r="I58" i="7"/>
  <c r="M58" i="7"/>
  <c r="I53" i="7"/>
  <c r="J53" i="7"/>
  <c r="J58" i="7" s="1"/>
  <c r="K53" i="7"/>
  <c r="K58" i="7" s="1"/>
  <c r="M53" i="7"/>
  <c r="I45" i="7"/>
  <c r="J45" i="7"/>
  <c r="K45" i="7"/>
  <c r="K51" i="7" s="1"/>
  <c r="M45" i="7"/>
  <c r="I38" i="7"/>
  <c r="J38" i="7"/>
  <c r="K38" i="7"/>
  <c r="M38" i="7"/>
  <c r="I28" i="7"/>
  <c r="J28" i="7"/>
  <c r="K28" i="7"/>
  <c r="M28" i="7"/>
  <c r="I24" i="7"/>
  <c r="I51" i="7" s="1"/>
  <c r="J24" i="7"/>
  <c r="J51" i="7" s="1"/>
  <c r="K24" i="7"/>
  <c r="L24" i="7"/>
  <c r="M24" i="7"/>
  <c r="K22" i="7"/>
  <c r="K117" i="7" s="1"/>
  <c r="I17" i="7"/>
  <c r="J17" i="7"/>
  <c r="K17" i="7"/>
  <c r="M17" i="7"/>
  <c r="I14" i="7"/>
  <c r="J14" i="7"/>
  <c r="K14" i="7"/>
  <c r="M14" i="7"/>
  <c r="I10" i="7"/>
  <c r="I22" i="7" s="1"/>
  <c r="I117" i="7" s="1"/>
  <c r="J10" i="7"/>
  <c r="J22" i="7" s="1"/>
  <c r="K10" i="7"/>
  <c r="M10" i="7"/>
  <c r="H133" i="5"/>
  <c r="H141" i="5" s="1"/>
  <c r="L133" i="5"/>
  <c r="L141" i="5" s="1"/>
  <c r="H115" i="5"/>
  <c r="H125" i="5" s="1"/>
  <c r="H140" i="5" s="1"/>
  <c r="I115" i="5"/>
  <c r="I125" i="5" s="1"/>
  <c r="I140" i="5" s="1"/>
  <c r="L115" i="5"/>
  <c r="L125" i="5" s="1"/>
  <c r="L140" i="5" s="1"/>
  <c r="H78" i="5"/>
  <c r="H77" i="5" s="1"/>
  <c r="I78" i="5"/>
  <c r="I77" i="5" s="1"/>
  <c r="J78" i="5"/>
  <c r="J77" i="5" s="1"/>
  <c r="L78" i="5"/>
  <c r="L77" i="5" s="1"/>
  <c r="H104" i="5"/>
  <c r="K104" i="5"/>
  <c r="L104" i="5"/>
  <c r="H72" i="5"/>
  <c r="L72" i="5"/>
  <c r="H69" i="5"/>
  <c r="L69" i="5"/>
  <c r="L63" i="5"/>
  <c r="H45" i="5"/>
  <c r="I45" i="5"/>
  <c r="L45" i="5"/>
  <c r="L36" i="5"/>
  <c r="L24" i="5"/>
  <c r="I11" i="5"/>
  <c r="H11" i="5"/>
  <c r="J11" i="5"/>
  <c r="L11" i="5"/>
  <c r="H7" i="5"/>
  <c r="I7" i="5"/>
  <c r="J7" i="5"/>
  <c r="L7" i="5"/>
  <c r="G29" i="4"/>
  <c r="G30" i="4"/>
  <c r="E116" i="4"/>
  <c r="E123" i="4" s="1"/>
  <c r="E135" i="4" s="1"/>
  <c r="E90" i="4"/>
  <c r="E108" i="4" s="1"/>
  <c r="E134" i="4" s="1"/>
  <c r="E79" i="4"/>
  <c r="E84" i="4" s="1"/>
  <c r="E133" i="4" s="1"/>
  <c r="E72" i="4"/>
  <c r="E132" i="4" s="1"/>
  <c r="E53" i="4"/>
  <c r="E48" i="4"/>
  <c r="E31" i="4"/>
  <c r="E28" i="4"/>
  <c r="E26" i="4"/>
  <c r="E22" i="4"/>
  <c r="E19" i="4"/>
  <c r="E17" i="4"/>
  <c r="E13" i="4"/>
  <c r="E11" i="4"/>
  <c r="L11" i="7"/>
  <c r="L10" i="7" s="1"/>
  <c r="L12" i="7"/>
  <c r="L13" i="7"/>
  <c r="L15" i="7"/>
  <c r="L14" i="7" s="1"/>
  <c r="L16" i="7"/>
  <c r="L18" i="7"/>
  <c r="L17" i="7" s="1"/>
  <c r="L19" i="7"/>
  <c r="L20" i="7"/>
  <c r="L21" i="7"/>
  <c r="L25" i="7"/>
  <c r="L26" i="7"/>
  <c r="L27" i="7"/>
  <c r="L29" i="7"/>
  <c r="L28" i="7" s="1"/>
  <c r="L30" i="7"/>
  <c r="L31" i="7"/>
  <c r="L32" i="7"/>
  <c r="L33" i="7"/>
  <c r="L34" i="7"/>
  <c r="L35" i="7"/>
  <c r="L36" i="7"/>
  <c r="L37" i="7"/>
  <c r="L39" i="7"/>
  <c r="L38" i="7" s="1"/>
  <c r="L40" i="7"/>
  <c r="L41" i="7"/>
  <c r="L42" i="7"/>
  <c r="L43" i="7"/>
  <c r="L44" i="7"/>
  <c r="L46" i="7"/>
  <c r="L45" i="7" s="1"/>
  <c r="L47" i="7"/>
  <c r="L48" i="7"/>
  <c r="L49" i="7"/>
  <c r="L54" i="7"/>
  <c r="L55" i="7"/>
  <c r="L53" i="7" s="1"/>
  <c r="L58" i="7" s="1"/>
  <c r="L56" i="7"/>
  <c r="L61" i="7"/>
  <c r="L60" i="7" s="1"/>
  <c r="L65" i="7" s="1"/>
  <c r="L62" i="7"/>
  <c r="L63" i="7"/>
  <c r="L64" i="7"/>
  <c r="L68" i="7"/>
  <c r="L67" i="7" s="1"/>
  <c r="L72" i="7" s="1"/>
  <c r="L69" i="7"/>
  <c r="L70" i="7"/>
  <c r="L71" i="7"/>
  <c r="L75" i="7"/>
  <c r="L74" i="7" s="1"/>
  <c r="L79" i="7" s="1"/>
  <c r="L76" i="7"/>
  <c r="L77" i="7"/>
  <c r="L78" i="7"/>
  <c r="L82" i="7"/>
  <c r="L81" i="7" s="1"/>
  <c r="L87" i="7" s="1"/>
  <c r="L83" i="7"/>
  <c r="L84" i="7"/>
  <c r="L85" i="7"/>
  <c r="L86" i="7"/>
  <c r="L90" i="7"/>
  <c r="L91" i="7"/>
  <c r="L89" i="7" s="1"/>
  <c r="L94" i="7" s="1"/>
  <c r="L92" i="7"/>
  <c r="L93" i="7"/>
  <c r="L97" i="7"/>
  <c r="L96" i="7" s="1"/>
  <c r="L98" i="7"/>
  <c r="L101" i="7"/>
  <c r="L100" i="7" s="1"/>
  <c r="L102" i="7"/>
  <c r="L103" i="7"/>
  <c r="L104" i="7"/>
  <c r="L105" i="7"/>
  <c r="L106" i="7"/>
  <c r="L107" i="7"/>
  <c r="L108" i="7"/>
  <c r="L109" i="7"/>
  <c r="L111" i="7"/>
  <c r="L112" i="7"/>
  <c r="L113" i="7"/>
  <c r="L115" i="7"/>
  <c r="L116" i="7"/>
  <c r="O10" i="7"/>
  <c r="P10" i="7"/>
  <c r="Q10" i="7"/>
  <c r="O14" i="7"/>
  <c r="P14" i="7"/>
  <c r="Q14" i="7"/>
  <c r="O17" i="7"/>
  <c r="P17" i="7"/>
  <c r="Q17" i="7"/>
  <c r="O24" i="7"/>
  <c r="P24" i="7"/>
  <c r="Q24" i="7"/>
  <c r="O28" i="7"/>
  <c r="P28" i="7"/>
  <c r="Q28" i="7"/>
  <c r="O38" i="7"/>
  <c r="P38" i="7"/>
  <c r="Q38" i="7"/>
  <c r="O53" i="7"/>
  <c r="O58" i="7" s="1"/>
  <c r="P53" i="7"/>
  <c r="P58" i="7" s="1"/>
  <c r="Q53" i="7"/>
  <c r="Q58" i="7" s="1"/>
  <c r="O60" i="7"/>
  <c r="O65" i="7" s="1"/>
  <c r="P60" i="7"/>
  <c r="P65" i="7" s="1"/>
  <c r="Q60" i="7"/>
  <c r="Q65" i="7" s="1"/>
  <c r="O67" i="7"/>
  <c r="O72" i="7" s="1"/>
  <c r="P67" i="7"/>
  <c r="P72" i="7" s="1"/>
  <c r="Q67" i="7"/>
  <c r="Q72" i="7" s="1"/>
  <c r="O74" i="7"/>
  <c r="O79" i="7" s="1"/>
  <c r="P74" i="7"/>
  <c r="P79" i="7" s="1"/>
  <c r="Q74" i="7"/>
  <c r="Q79" i="7" s="1"/>
  <c r="O81" i="7"/>
  <c r="O87" i="7" s="1"/>
  <c r="P81" i="7"/>
  <c r="P87" i="7" s="1"/>
  <c r="Q81" i="7"/>
  <c r="Q87" i="7" s="1"/>
  <c r="O89" i="7"/>
  <c r="O94" i="7" s="1"/>
  <c r="P89" i="7"/>
  <c r="P94" i="7" s="1"/>
  <c r="Q89" i="7"/>
  <c r="Q94" i="7" s="1"/>
  <c r="O96" i="7"/>
  <c r="P96" i="7"/>
  <c r="Q96" i="7"/>
  <c r="O100" i="7"/>
  <c r="P100" i="7"/>
  <c r="Q100" i="7"/>
  <c r="O110" i="7"/>
  <c r="P110" i="7"/>
  <c r="Q110" i="7"/>
  <c r="K8" i="5"/>
  <c r="K9" i="5"/>
  <c r="K10" i="5"/>
  <c r="K12" i="5"/>
  <c r="K13" i="5"/>
  <c r="K14" i="5"/>
  <c r="K15" i="5"/>
  <c r="K16" i="5"/>
  <c r="K17" i="5"/>
  <c r="K22" i="5"/>
  <c r="K23" i="5"/>
  <c r="I25" i="5"/>
  <c r="J25" i="5"/>
  <c r="K25" i="5" s="1"/>
  <c r="I26" i="5"/>
  <c r="J26" i="5"/>
  <c r="K26" i="5" s="1"/>
  <c r="I27" i="5"/>
  <c r="J27" i="5"/>
  <c r="K27" i="5" s="1"/>
  <c r="I28" i="5"/>
  <c r="J28" i="5"/>
  <c r="K28" i="5" s="1"/>
  <c r="K30" i="5"/>
  <c r="K31" i="5"/>
  <c r="H32" i="5"/>
  <c r="H24" i="5" s="1"/>
  <c r="I32" i="5"/>
  <c r="J32" i="5"/>
  <c r="K32" i="5" s="1"/>
  <c r="K33" i="5"/>
  <c r="K34" i="5"/>
  <c r="I35" i="5"/>
  <c r="J35" i="5"/>
  <c r="K35" i="5" s="1"/>
  <c r="I37" i="5"/>
  <c r="J37" i="5"/>
  <c r="K38" i="5"/>
  <c r="H39" i="5"/>
  <c r="I39" i="5"/>
  <c r="J39" i="5"/>
  <c r="K39" i="5" s="1"/>
  <c r="J40" i="5"/>
  <c r="K40" i="5" s="1"/>
  <c r="H41" i="5"/>
  <c r="I41" i="5"/>
  <c r="J41" i="5"/>
  <c r="K41" i="5" s="1"/>
  <c r="K42" i="5"/>
  <c r="K43" i="5"/>
  <c r="I44" i="5"/>
  <c r="J44" i="5"/>
  <c r="K44" i="5" s="1"/>
  <c r="J46" i="5"/>
  <c r="K46" i="5" s="1"/>
  <c r="J47" i="5"/>
  <c r="K47" i="5" s="1"/>
  <c r="J48" i="5"/>
  <c r="K48" i="5" s="1"/>
  <c r="J49" i="5"/>
  <c r="K49" i="5" s="1"/>
  <c r="J50" i="5"/>
  <c r="K50" i="5" s="1"/>
  <c r="J51" i="5"/>
  <c r="K51" i="5" s="1"/>
  <c r="J52" i="5"/>
  <c r="K52" i="5" s="1"/>
  <c r="J53" i="5"/>
  <c r="K53" i="5" s="1"/>
  <c r="J54" i="5"/>
  <c r="K54" i="5" s="1"/>
  <c r="J55" i="5"/>
  <c r="K55" i="5" s="1"/>
  <c r="J56" i="5"/>
  <c r="K56" i="5" s="1"/>
  <c r="J58" i="5"/>
  <c r="K58" i="5" s="1"/>
  <c r="J59" i="5"/>
  <c r="K59" i="5" s="1"/>
  <c r="J60" i="5"/>
  <c r="K60" i="5" s="1"/>
  <c r="J61" i="5"/>
  <c r="K61" i="5" s="1"/>
  <c r="J62" i="5"/>
  <c r="K62" i="5" s="1"/>
  <c r="I64" i="5"/>
  <c r="I63" i="5" s="1"/>
  <c r="J64" i="5"/>
  <c r="K64" i="5" s="1"/>
  <c r="J65" i="5"/>
  <c r="K65" i="5" s="1"/>
  <c r="H66" i="5"/>
  <c r="H63" i="5" s="1"/>
  <c r="J67" i="5"/>
  <c r="J68" i="5"/>
  <c r="I70" i="5"/>
  <c r="J70" i="5"/>
  <c r="K70" i="5" s="1"/>
  <c r="I71" i="5"/>
  <c r="J71" i="5"/>
  <c r="K71" i="5" s="1"/>
  <c r="I73" i="5"/>
  <c r="J73" i="5"/>
  <c r="I74" i="5"/>
  <c r="J74" i="5"/>
  <c r="K74" i="5" s="1"/>
  <c r="K75" i="5"/>
  <c r="K79" i="5"/>
  <c r="K80" i="5"/>
  <c r="K81" i="5"/>
  <c r="K82" i="5"/>
  <c r="K83" i="5"/>
  <c r="K84" i="5"/>
  <c r="K85" i="5"/>
  <c r="K86" i="5"/>
  <c r="K87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I102" i="5"/>
  <c r="J102" i="5"/>
  <c r="K102" i="5"/>
  <c r="I103" i="5"/>
  <c r="J103" i="5"/>
  <c r="K103" i="5"/>
  <c r="I105" i="5"/>
  <c r="I104" i="5" s="1"/>
  <c r="J105" i="5"/>
  <c r="J104" i="5" s="1"/>
  <c r="I106" i="5"/>
  <c r="J106" i="5"/>
  <c r="I107" i="5"/>
  <c r="J107" i="5"/>
  <c r="J116" i="5"/>
  <c r="K116" i="5" s="1"/>
  <c r="K117" i="5"/>
  <c r="K118" i="5"/>
  <c r="J119" i="5"/>
  <c r="K119" i="5" s="1"/>
  <c r="K120" i="5"/>
  <c r="K121" i="5"/>
  <c r="K124" i="5"/>
  <c r="I131" i="5"/>
  <c r="J131" i="5"/>
  <c r="I132" i="5"/>
  <c r="J132" i="5"/>
  <c r="G7" i="5"/>
  <c r="G18" i="5"/>
  <c r="G11" i="5" s="1"/>
  <c r="G24" i="5"/>
  <c r="G36" i="5"/>
  <c r="G45" i="5"/>
  <c r="G67" i="5"/>
  <c r="G68" i="5"/>
  <c r="G69" i="5"/>
  <c r="G72" i="5"/>
  <c r="G78" i="5"/>
  <c r="G77" i="5" s="1"/>
  <c r="G102" i="5"/>
  <c r="G103" i="5"/>
  <c r="G104" i="5"/>
  <c r="G115" i="5"/>
  <c r="G133" i="5"/>
  <c r="M24" i="5"/>
  <c r="Q42" i="5"/>
  <c r="R42" i="5" s="1"/>
  <c r="Q43" i="5"/>
  <c r="R43" i="5" s="1"/>
  <c r="L22" i="7" l="1"/>
  <c r="L114" i="7"/>
  <c r="J117" i="7"/>
  <c r="L51" i="7"/>
  <c r="M22" i="7"/>
  <c r="G141" i="5"/>
  <c r="H50" i="8"/>
  <c r="K7" i="5"/>
  <c r="K78" i="5"/>
  <c r="K77" i="5" s="1"/>
  <c r="K24" i="5"/>
  <c r="K45" i="5"/>
  <c r="I24" i="5"/>
  <c r="K67" i="5"/>
  <c r="J133" i="5"/>
  <c r="J141" i="5" s="1"/>
  <c r="J72" i="5"/>
  <c r="K69" i="5"/>
  <c r="J36" i="5"/>
  <c r="H36" i="5"/>
  <c r="H76" i="5" s="1"/>
  <c r="H108" i="5" s="1"/>
  <c r="H139" i="5" s="1"/>
  <c r="H142" i="5" s="1"/>
  <c r="I133" i="5"/>
  <c r="I141" i="5" s="1"/>
  <c r="K115" i="5"/>
  <c r="K125" i="5" s="1"/>
  <c r="K140" i="5" s="1"/>
  <c r="I72" i="5"/>
  <c r="I69" i="5"/>
  <c r="I36" i="5"/>
  <c r="K18" i="5"/>
  <c r="K11" i="5" s="1"/>
  <c r="J24" i="5"/>
  <c r="J69" i="5"/>
  <c r="J45" i="5"/>
  <c r="J115" i="5"/>
  <c r="J125" i="5" s="1"/>
  <c r="J140" i="5" s="1"/>
  <c r="M51" i="7"/>
  <c r="M117" i="7" s="1"/>
  <c r="L76" i="5"/>
  <c r="L108" i="5" s="1"/>
  <c r="L139" i="5" s="1"/>
  <c r="L142" i="5" s="1"/>
  <c r="E25" i="4"/>
  <c r="E24" i="4" s="1"/>
  <c r="E10" i="4"/>
  <c r="E9" i="4" s="1"/>
  <c r="Q114" i="7"/>
  <c r="Q51" i="7"/>
  <c r="Q22" i="7"/>
  <c r="O22" i="7"/>
  <c r="P51" i="7"/>
  <c r="O114" i="7"/>
  <c r="O51" i="7"/>
  <c r="P114" i="7"/>
  <c r="J66" i="5"/>
  <c r="J63" i="5" s="1"/>
  <c r="K132" i="5"/>
  <c r="K107" i="5"/>
  <c r="K131" i="5"/>
  <c r="P22" i="7"/>
  <c r="G125" i="5"/>
  <c r="H36" i="8" s="1"/>
  <c r="G66" i="5"/>
  <c r="K37" i="5"/>
  <c r="K36" i="5" s="1"/>
  <c r="K73" i="5"/>
  <c r="K72" i="5" s="1"/>
  <c r="K68" i="5"/>
  <c r="H35" i="8" l="1"/>
  <c r="H49" i="8"/>
  <c r="L117" i="7"/>
  <c r="I76" i="5"/>
  <c r="I108" i="5" s="1"/>
  <c r="I139" i="5" s="1"/>
  <c r="I142" i="5" s="1"/>
  <c r="J76" i="5"/>
  <c r="J108" i="5" s="1"/>
  <c r="J139" i="5" s="1"/>
  <c r="J142" i="5" s="1"/>
  <c r="K133" i="5"/>
  <c r="K141" i="5" s="1"/>
  <c r="E55" i="4"/>
  <c r="E131" i="4" s="1"/>
  <c r="E136" i="4" s="1"/>
  <c r="O117" i="7"/>
  <c r="P117" i="7"/>
  <c r="Q117" i="7"/>
  <c r="G140" i="5"/>
  <c r="G63" i="5"/>
  <c r="K66" i="5"/>
  <c r="K63" i="5" s="1"/>
  <c r="K76" i="5" s="1"/>
  <c r="K108" i="5" s="1"/>
  <c r="K139" i="5" s="1"/>
  <c r="N74" i="7"/>
  <c r="E147" i="4" l="1"/>
  <c r="H53" i="8"/>
  <c r="H38" i="8"/>
  <c r="K142" i="5"/>
  <c r="G76" i="5"/>
  <c r="G108" i="5" s="1"/>
  <c r="Q97" i="5"/>
  <c r="G139" i="5" l="1"/>
  <c r="G142" i="5" s="1"/>
  <c r="H26" i="8"/>
  <c r="G102" i="4"/>
  <c r="H25" i="8" l="1"/>
  <c r="M45" i="5"/>
  <c r="Q19" i="5" l="1"/>
  <c r="R19" i="5" s="1"/>
  <c r="Q20" i="5"/>
  <c r="R20" i="5" s="1"/>
  <c r="Q21" i="5"/>
  <c r="R21" i="5" s="1"/>
  <c r="M18" i="5"/>
  <c r="M11" i="5" s="1"/>
  <c r="N11" i="5"/>
  <c r="O11" i="5"/>
  <c r="P11" i="5"/>
  <c r="Q18" i="5" l="1"/>
  <c r="R115" i="7"/>
  <c r="R109" i="7"/>
  <c r="R85" i="7"/>
  <c r="R15" i="7"/>
  <c r="R16" i="7"/>
  <c r="R37" i="7"/>
  <c r="R47" i="7"/>
  <c r="R48" i="7"/>
  <c r="R49" i="7"/>
  <c r="R42" i="7"/>
  <c r="R43" i="7"/>
  <c r="R44" i="7"/>
  <c r="R39" i="7"/>
  <c r="R61" i="7"/>
  <c r="R62" i="7"/>
  <c r="R19" i="7"/>
  <c r="R97" i="5"/>
  <c r="Q57" i="5"/>
  <c r="R57" i="5" s="1"/>
  <c r="P61" i="5"/>
  <c r="Q61" i="5" s="1"/>
  <c r="S19" i="7" l="1"/>
  <c r="S16" i="7"/>
  <c r="S15" i="7"/>
  <c r="R61" i="5"/>
  <c r="Q116" i="5"/>
  <c r="Q117" i="5"/>
  <c r="Q118" i="5"/>
  <c r="Q120" i="5"/>
  <c r="Q121" i="5"/>
  <c r="Q124" i="5"/>
  <c r="Q79" i="5"/>
  <c r="Q80" i="5"/>
  <c r="Q81" i="5"/>
  <c r="Q82" i="5"/>
  <c r="Q83" i="5"/>
  <c r="Q84" i="5"/>
  <c r="Q85" i="5"/>
  <c r="Q86" i="5"/>
  <c r="Q87" i="5"/>
  <c r="Q89" i="5"/>
  <c r="R89" i="5" s="1"/>
  <c r="Q90" i="5"/>
  <c r="Q91" i="5"/>
  <c r="Q92" i="5"/>
  <c r="Q93" i="5"/>
  <c r="Q94" i="5"/>
  <c r="Q95" i="5"/>
  <c r="Q96" i="5"/>
  <c r="Q98" i="5"/>
  <c r="Q99" i="5"/>
  <c r="Q100" i="5"/>
  <c r="Q101" i="5"/>
  <c r="Q75" i="5"/>
  <c r="Q38" i="5"/>
  <c r="Q30" i="5"/>
  <c r="Q33" i="5"/>
  <c r="Q34" i="5"/>
  <c r="Q10" i="5"/>
  <c r="Q12" i="5"/>
  <c r="Q13" i="5"/>
  <c r="Q14" i="5"/>
  <c r="Q15" i="5"/>
  <c r="Q16" i="5"/>
  <c r="Q17" i="5"/>
  <c r="Q22" i="5"/>
  <c r="Q23" i="5"/>
  <c r="Q9" i="5"/>
  <c r="Q8" i="5"/>
  <c r="Q11" i="5" l="1"/>
  <c r="G94" i="4"/>
  <c r="M18" i="3" l="1"/>
  <c r="M16" i="3"/>
  <c r="M9" i="3"/>
  <c r="M10" i="3"/>
  <c r="M11" i="3"/>
  <c r="M12" i="3"/>
  <c r="M13" i="3"/>
  <c r="M14" i="3"/>
  <c r="M8" i="3"/>
  <c r="H18" i="3"/>
  <c r="H16" i="3"/>
  <c r="H9" i="3"/>
  <c r="H10" i="3"/>
  <c r="H11" i="3"/>
  <c r="H12" i="3"/>
  <c r="H13" i="3"/>
  <c r="H14" i="3"/>
  <c r="H8" i="3"/>
  <c r="N10" i="3" l="1"/>
  <c r="R79" i="5"/>
  <c r="R80" i="5"/>
  <c r="R81" i="5"/>
  <c r="R82" i="5"/>
  <c r="R83" i="5"/>
  <c r="R84" i="5"/>
  <c r="R85" i="5"/>
  <c r="R86" i="5"/>
  <c r="R87" i="5"/>
  <c r="R90" i="5"/>
  <c r="R91" i="5"/>
  <c r="R92" i="5"/>
  <c r="R93" i="5"/>
  <c r="R94" i="5"/>
  <c r="R95" i="5"/>
  <c r="R96" i="5"/>
  <c r="R98" i="5"/>
  <c r="R99" i="5"/>
  <c r="R101" i="5"/>
  <c r="S47" i="7"/>
  <c r="S48" i="7"/>
  <c r="S49" i="7"/>
  <c r="S85" i="7"/>
  <c r="N38" i="7" l="1"/>
  <c r="G66" i="4" l="1"/>
  <c r="G67" i="4"/>
  <c r="G69" i="4"/>
  <c r="G80" i="4"/>
  <c r="G81" i="4"/>
  <c r="G82" i="4"/>
  <c r="G83" i="4"/>
  <c r="N116" i="7" l="1"/>
  <c r="R116" i="7" s="1"/>
  <c r="N14" i="7" l="1"/>
  <c r="R14" i="7" l="1"/>
  <c r="M78" i="5"/>
  <c r="N78" i="5"/>
  <c r="N77" i="5" s="1"/>
  <c r="O78" i="5"/>
  <c r="O77" i="5" s="1"/>
  <c r="P78" i="5"/>
  <c r="P77" i="5" s="1"/>
  <c r="M77" i="5" l="1"/>
  <c r="N46" i="7" s="1"/>
  <c r="Q78" i="5"/>
  <c r="Q77" i="5" s="1"/>
  <c r="G95" i="4"/>
  <c r="G91" i="4"/>
  <c r="G92" i="4"/>
  <c r="G100" i="4"/>
  <c r="G99" i="4"/>
  <c r="R46" i="7" l="1"/>
  <c r="S46" i="7" s="1"/>
  <c r="N45" i="7"/>
  <c r="R45" i="7" s="1"/>
  <c r="H45" i="7"/>
  <c r="H38" i="7"/>
  <c r="S44" i="7"/>
  <c r="S43" i="7"/>
  <c r="S42" i="7"/>
  <c r="H14" i="7"/>
  <c r="S45" i="7" l="1"/>
  <c r="S14" i="7"/>
  <c r="F19" i="4"/>
  <c r="D19" i="4"/>
  <c r="G36" i="4"/>
  <c r="S109" i="7" l="1"/>
  <c r="F8" i="3"/>
  <c r="F9" i="3"/>
  <c r="F10" i="3"/>
  <c r="F11" i="3"/>
  <c r="F12" i="3"/>
  <c r="F13" i="3"/>
  <c r="F16" i="3"/>
  <c r="F17" i="3" s="1"/>
  <c r="F18" i="3"/>
  <c r="F19" i="3" s="1"/>
  <c r="F15" i="3" l="1"/>
  <c r="F20" i="3" s="1"/>
  <c r="R113" i="7"/>
  <c r="R112" i="7"/>
  <c r="R111" i="7"/>
  <c r="N110" i="7"/>
  <c r="H110" i="7"/>
  <c r="N100" i="7"/>
  <c r="H100" i="7"/>
  <c r="R108" i="7"/>
  <c r="R107" i="7"/>
  <c r="R106" i="7"/>
  <c r="S106" i="7" s="1"/>
  <c r="R105" i="7"/>
  <c r="S105" i="7" s="1"/>
  <c r="R104" i="7"/>
  <c r="R103" i="7"/>
  <c r="S103" i="7" s="1"/>
  <c r="R102" i="7"/>
  <c r="S102" i="7" s="1"/>
  <c r="R101" i="7"/>
  <c r="R99" i="7"/>
  <c r="R98" i="7"/>
  <c r="R97" i="7"/>
  <c r="N96" i="7"/>
  <c r="H96" i="7"/>
  <c r="R93" i="7"/>
  <c r="R92" i="7"/>
  <c r="R91" i="7"/>
  <c r="R90" i="7"/>
  <c r="N89" i="7"/>
  <c r="N94" i="7" s="1"/>
  <c r="H89" i="7"/>
  <c r="R86" i="7"/>
  <c r="R84" i="7"/>
  <c r="R83" i="7"/>
  <c r="R82" i="7"/>
  <c r="N81" i="7"/>
  <c r="N87" i="7" s="1"/>
  <c r="H81" i="7"/>
  <c r="R78" i="7"/>
  <c r="R77" i="7"/>
  <c r="R76" i="7"/>
  <c r="R75" i="7"/>
  <c r="N79" i="7"/>
  <c r="H74" i="7"/>
  <c r="R71" i="7"/>
  <c r="R70" i="7"/>
  <c r="R69" i="7"/>
  <c r="R68" i="7"/>
  <c r="N67" i="7"/>
  <c r="N72" i="7" s="1"/>
  <c r="H67" i="7"/>
  <c r="R64" i="7"/>
  <c r="R63" i="7"/>
  <c r="N60" i="7"/>
  <c r="N65" i="7" s="1"/>
  <c r="H60" i="7"/>
  <c r="R56" i="7"/>
  <c r="R55" i="7"/>
  <c r="R54" i="7"/>
  <c r="N53" i="7"/>
  <c r="N58" i="7" s="1"/>
  <c r="H53" i="7"/>
  <c r="R41" i="7"/>
  <c r="R40" i="7"/>
  <c r="N28" i="7"/>
  <c r="H28" i="7"/>
  <c r="R36" i="7"/>
  <c r="S36" i="7" s="1"/>
  <c r="R35" i="7"/>
  <c r="R34" i="7"/>
  <c r="S34" i="7" s="1"/>
  <c r="R33" i="7"/>
  <c r="S33" i="7" s="1"/>
  <c r="R32" i="7"/>
  <c r="R31" i="7"/>
  <c r="R30" i="7"/>
  <c r="S30" i="7" s="1"/>
  <c r="R29" i="7"/>
  <c r="R27" i="7"/>
  <c r="R26" i="7"/>
  <c r="R25" i="7"/>
  <c r="N24" i="7"/>
  <c r="H24" i="7"/>
  <c r="R21" i="7"/>
  <c r="R20" i="7"/>
  <c r="S20" i="7" s="1"/>
  <c r="R18" i="7"/>
  <c r="S18" i="7" s="1"/>
  <c r="N17" i="7"/>
  <c r="H17" i="7"/>
  <c r="R13" i="7"/>
  <c r="S13" i="7" s="1"/>
  <c r="R12" i="7"/>
  <c r="S12" i="7" s="1"/>
  <c r="R11" i="7"/>
  <c r="S11" i="7" s="1"/>
  <c r="N10" i="7"/>
  <c r="H10" i="7"/>
  <c r="N24" i="5"/>
  <c r="Q7" i="5"/>
  <c r="M7" i="5"/>
  <c r="P132" i="5"/>
  <c r="O132" i="5"/>
  <c r="P131" i="5"/>
  <c r="O131" i="5"/>
  <c r="P119" i="5"/>
  <c r="O119" i="5"/>
  <c r="R118" i="5"/>
  <c r="P107" i="5"/>
  <c r="O107" i="5"/>
  <c r="P106" i="5"/>
  <c r="O106" i="5"/>
  <c r="P105" i="5"/>
  <c r="P104" i="5" s="1"/>
  <c r="O105" i="5"/>
  <c r="M104" i="5"/>
  <c r="Q103" i="5"/>
  <c r="P103" i="5"/>
  <c r="O103" i="5"/>
  <c r="Q102" i="5"/>
  <c r="P102" i="5"/>
  <c r="O102" i="5"/>
  <c r="R75" i="5"/>
  <c r="P74" i="5"/>
  <c r="O74" i="5"/>
  <c r="P73" i="5"/>
  <c r="O73" i="5"/>
  <c r="M72" i="5"/>
  <c r="P71" i="5"/>
  <c r="O71" i="5"/>
  <c r="P70" i="5"/>
  <c r="O70" i="5"/>
  <c r="M69" i="5"/>
  <c r="P68" i="5"/>
  <c r="Q68" i="5" s="1"/>
  <c r="P67" i="5"/>
  <c r="Q67" i="5" s="1"/>
  <c r="N66" i="5"/>
  <c r="N63" i="5" s="1"/>
  <c r="P65" i="5"/>
  <c r="Q65" i="5" s="1"/>
  <c r="P64" i="5"/>
  <c r="O64" i="5"/>
  <c r="P62" i="5"/>
  <c r="Q62" i="5" s="1"/>
  <c r="P60" i="5"/>
  <c r="Q60" i="5" s="1"/>
  <c r="P59" i="5"/>
  <c r="Q59" i="5" s="1"/>
  <c r="P58" i="5"/>
  <c r="Q58" i="5" s="1"/>
  <c r="P56" i="5"/>
  <c r="Q56" i="5" s="1"/>
  <c r="P55" i="5"/>
  <c r="Q55" i="5" s="1"/>
  <c r="P54" i="5"/>
  <c r="Q54" i="5" s="1"/>
  <c r="P53" i="5"/>
  <c r="Q53" i="5" s="1"/>
  <c r="P52" i="5"/>
  <c r="Q52" i="5" s="1"/>
  <c r="P51" i="5"/>
  <c r="Q51" i="5" s="1"/>
  <c r="P50" i="5"/>
  <c r="Q50" i="5" s="1"/>
  <c r="P49" i="5"/>
  <c r="Q49" i="5" s="1"/>
  <c r="P48" i="5"/>
  <c r="Q48" i="5" s="1"/>
  <c r="P47" i="5"/>
  <c r="Q47" i="5" s="1"/>
  <c r="P46" i="5"/>
  <c r="O46" i="5"/>
  <c r="P44" i="5"/>
  <c r="O44" i="5"/>
  <c r="P41" i="5"/>
  <c r="O41" i="5"/>
  <c r="N41" i="5"/>
  <c r="P40" i="5"/>
  <c r="O40" i="5"/>
  <c r="P39" i="5"/>
  <c r="O39" i="5"/>
  <c r="N39" i="5"/>
  <c r="R38" i="5"/>
  <c r="P37" i="5"/>
  <c r="O37" i="5"/>
  <c r="M36" i="5"/>
  <c r="P35" i="5"/>
  <c r="O35" i="5"/>
  <c r="R34" i="5"/>
  <c r="R33" i="5"/>
  <c r="P32" i="5"/>
  <c r="O32" i="5"/>
  <c r="P31" i="5"/>
  <c r="O31" i="5"/>
  <c r="R30" i="5"/>
  <c r="P28" i="5"/>
  <c r="O28" i="5"/>
  <c r="P27" i="5"/>
  <c r="Q27" i="5" s="1"/>
  <c r="P26" i="5"/>
  <c r="O26" i="5"/>
  <c r="P25" i="5"/>
  <c r="O25" i="5"/>
  <c r="R23" i="5"/>
  <c r="R22" i="5"/>
  <c r="R18" i="5"/>
  <c r="R16" i="5"/>
  <c r="R15" i="5"/>
  <c r="R14" i="5"/>
  <c r="R13" i="5"/>
  <c r="R12" i="5"/>
  <c r="R10" i="5"/>
  <c r="R9" i="5"/>
  <c r="R8" i="5"/>
  <c r="S21" i="7" l="1"/>
  <c r="H51" i="7"/>
  <c r="Q106" i="5"/>
  <c r="R11" i="5"/>
  <c r="Q35" i="5"/>
  <c r="R35" i="5" s="1"/>
  <c r="Q46" i="5"/>
  <c r="H94" i="7"/>
  <c r="H87" i="7"/>
  <c r="H79" i="7"/>
  <c r="H72" i="7"/>
  <c r="H65" i="7"/>
  <c r="H58" i="7"/>
  <c r="Q73" i="5"/>
  <c r="R73" i="5" s="1"/>
  <c r="Q25" i="5"/>
  <c r="R25" i="5" s="1"/>
  <c r="R27" i="5"/>
  <c r="Q40" i="5"/>
  <c r="R40" i="5" s="1"/>
  <c r="Q41" i="5"/>
  <c r="R41" i="5" s="1"/>
  <c r="Q28" i="5"/>
  <c r="R28" i="5" s="1"/>
  <c r="Q31" i="5"/>
  <c r="R31" i="5" s="1"/>
  <c r="Q39" i="5"/>
  <c r="R39" i="5" s="1"/>
  <c r="Q44" i="5"/>
  <c r="R44" i="5" s="1"/>
  <c r="Q26" i="5"/>
  <c r="R26" i="5" s="1"/>
  <c r="Q37" i="5"/>
  <c r="R37" i="5" s="1"/>
  <c r="Q64" i="5"/>
  <c r="R64" i="5" s="1"/>
  <c r="Q70" i="5"/>
  <c r="Q107" i="5"/>
  <c r="R132" i="5"/>
  <c r="Q32" i="5"/>
  <c r="R32" i="5" s="1"/>
  <c r="Q71" i="5"/>
  <c r="R71" i="5" s="1"/>
  <c r="Q74" i="5"/>
  <c r="R74" i="5" s="1"/>
  <c r="O104" i="5"/>
  <c r="Q105" i="5"/>
  <c r="Q119" i="5"/>
  <c r="O133" i="5"/>
  <c r="Q131" i="5"/>
  <c r="N51" i="7"/>
  <c r="H114" i="7"/>
  <c r="N114" i="7"/>
  <c r="S54" i="7"/>
  <c r="S61" i="7"/>
  <c r="S39" i="7"/>
  <c r="O24" i="5"/>
  <c r="P115" i="5"/>
  <c r="P125" i="5" s="1"/>
  <c r="P140" i="5" s="1"/>
  <c r="O72" i="5"/>
  <c r="S40" i="7"/>
  <c r="P24" i="5"/>
  <c r="H22" i="7"/>
  <c r="S99" i="7"/>
  <c r="S32" i="7"/>
  <c r="S41" i="7"/>
  <c r="S68" i="7"/>
  <c r="S70" i="7"/>
  <c r="S77" i="7"/>
  <c r="S111" i="7"/>
  <c r="S27" i="7"/>
  <c r="S82" i="7"/>
  <c r="S29" i="7"/>
  <c r="S35" i="7"/>
  <c r="S57" i="7"/>
  <c r="S62" i="7"/>
  <c r="S69" i="7"/>
  <c r="S78" i="7"/>
  <c r="S83" i="7"/>
  <c r="S86" i="7"/>
  <c r="S91" i="7"/>
  <c r="S98" i="7"/>
  <c r="S108" i="7"/>
  <c r="R17" i="7"/>
  <c r="S63" i="7"/>
  <c r="S113" i="7"/>
  <c r="S25" i="7"/>
  <c r="S92" i="7"/>
  <c r="S97" i="7"/>
  <c r="S107" i="7"/>
  <c r="R100" i="7"/>
  <c r="S26" i="7"/>
  <c r="S55" i="7"/>
  <c r="S64" i="7"/>
  <c r="S76" i="7"/>
  <c r="R110" i="7"/>
  <c r="R53" i="7"/>
  <c r="R58" i="7" s="1"/>
  <c r="R74" i="7"/>
  <c r="R79" i="7" s="1"/>
  <c r="R10" i="7"/>
  <c r="R38" i="7"/>
  <c r="S31" i="7"/>
  <c r="S56" i="7"/>
  <c r="S71" i="7"/>
  <c r="S84" i="7"/>
  <c r="S104" i="7"/>
  <c r="S115" i="7"/>
  <c r="R28" i="7"/>
  <c r="N22" i="7"/>
  <c r="S75" i="7"/>
  <c r="S93" i="7"/>
  <c r="S101" i="7"/>
  <c r="S112" i="7"/>
  <c r="R24" i="7"/>
  <c r="R81" i="7"/>
  <c r="R87" i="7" s="1"/>
  <c r="R89" i="7"/>
  <c r="R94" i="7" s="1"/>
  <c r="S90" i="7"/>
  <c r="R60" i="7"/>
  <c r="R65" i="7" s="1"/>
  <c r="R96" i="7"/>
  <c r="R67" i="7"/>
  <c r="R72" i="7" s="1"/>
  <c r="O115" i="5"/>
  <c r="O69" i="5"/>
  <c r="N69" i="5"/>
  <c r="P133" i="5"/>
  <c r="P141" i="5" s="1"/>
  <c r="P36" i="5"/>
  <c r="M115" i="5"/>
  <c r="M125" i="5" s="1"/>
  <c r="M140" i="5" s="1"/>
  <c r="M133" i="5"/>
  <c r="M141" i="5" s="1"/>
  <c r="N36" i="5"/>
  <c r="M66" i="5"/>
  <c r="O63" i="5"/>
  <c r="N133" i="5"/>
  <c r="O45" i="5"/>
  <c r="O36" i="5"/>
  <c r="N45" i="5"/>
  <c r="P66" i="5"/>
  <c r="P69" i="5"/>
  <c r="P72" i="5"/>
  <c r="N115" i="5"/>
  <c r="N125" i="5" s="1"/>
  <c r="N140" i="5" s="1"/>
  <c r="R7" i="5"/>
  <c r="P45" i="5"/>
  <c r="F79" i="4"/>
  <c r="D79" i="4"/>
  <c r="F72" i="4"/>
  <c r="D72" i="4"/>
  <c r="R107" i="5" l="1"/>
  <c r="I27" i="8"/>
  <c r="S17" i="7"/>
  <c r="S110" i="7"/>
  <c r="M63" i="5"/>
  <c r="M76" i="5" s="1"/>
  <c r="M108" i="5" s="1"/>
  <c r="M139" i="5" s="1"/>
  <c r="M142" i="5" s="1"/>
  <c r="I61" i="8" s="1"/>
  <c r="H117" i="7"/>
  <c r="R131" i="5"/>
  <c r="Q72" i="5"/>
  <c r="R72" i="5" s="1"/>
  <c r="Q45" i="5"/>
  <c r="Q36" i="5"/>
  <c r="R36" i="5" s="1"/>
  <c r="Q69" i="5"/>
  <c r="R69" i="5" s="1"/>
  <c r="O141" i="5"/>
  <c r="Q133" i="5"/>
  <c r="P63" i="5"/>
  <c r="Q66" i="5"/>
  <c r="R105" i="5"/>
  <c r="Q104" i="5"/>
  <c r="R104" i="5" s="1"/>
  <c r="O125" i="5"/>
  <c r="Q115" i="5"/>
  <c r="Q24" i="5"/>
  <c r="R24" i="5" s="1"/>
  <c r="R51" i="7"/>
  <c r="N117" i="7"/>
  <c r="R114" i="7"/>
  <c r="S72" i="7"/>
  <c r="S65" i="7"/>
  <c r="S53" i="7"/>
  <c r="S58" i="7" s="1"/>
  <c r="S37" i="7"/>
  <c r="O76" i="5"/>
  <c r="S100" i="7"/>
  <c r="S38" i="7"/>
  <c r="R22" i="7"/>
  <c r="N76" i="5"/>
  <c r="S10" i="7"/>
  <c r="S67" i="7"/>
  <c r="S116" i="7"/>
  <c r="S60" i="7"/>
  <c r="S74" i="7"/>
  <c r="S24" i="7"/>
  <c r="S28" i="7"/>
  <c r="S89" i="7"/>
  <c r="S96" i="7"/>
  <c r="S81" i="7"/>
  <c r="F116" i="4"/>
  <c r="D116" i="4"/>
  <c r="D123" i="4" s="1"/>
  <c r="D135" i="4" s="1"/>
  <c r="F106" i="4"/>
  <c r="D106" i="4"/>
  <c r="F105" i="4"/>
  <c r="D105" i="4"/>
  <c r="F104" i="4"/>
  <c r="D104" i="4"/>
  <c r="F103" i="4"/>
  <c r="D103" i="4"/>
  <c r="G97" i="4"/>
  <c r="G96" i="4"/>
  <c r="G93" i="4"/>
  <c r="F84" i="4"/>
  <c r="D84" i="4"/>
  <c r="D133" i="4" s="1"/>
  <c r="F132" i="4"/>
  <c r="D132" i="4"/>
  <c r="G61" i="4"/>
  <c r="G54" i="4"/>
  <c r="G53" i="4" s="1"/>
  <c r="F53" i="4"/>
  <c r="D53" i="4"/>
  <c r="G49" i="4"/>
  <c r="F48" i="4"/>
  <c r="D48" i="4"/>
  <c r="G47" i="4"/>
  <c r="G46" i="4"/>
  <c r="G45" i="4"/>
  <c r="G44" i="4"/>
  <c r="G43" i="4"/>
  <c r="G42" i="4"/>
  <c r="G41" i="4"/>
  <c r="G40" i="4"/>
  <c r="G39" i="4"/>
  <c r="G38" i="4"/>
  <c r="G37" i="4"/>
  <c r="G35" i="4"/>
  <c r="G34" i="4"/>
  <c r="G33" i="4"/>
  <c r="G32" i="4"/>
  <c r="F31" i="4"/>
  <c r="D31" i="4"/>
  <c r="F28" i="4"/>
  <c r="D28" i="4"/>
  <c r="G27" i="4"/>
  <c r="F26" i="4"/>
  <c r="D26" i="4"/>
  <c r="G23" i="4"/>
  <c r="F22" i="4"/>
  <c r="D22" i="4"/>
  <c r="G21" i="4"/>
  <c r="G20" i="4"/>
  <c r="G18" i="4"/>
  <c r="F17" i="4"/>
  <c r="D17" i="4"/>
  <c r="G16" i="4"/>
  <c r="G15" i="4"/>
  <c r="G14" i="4"/>
  <c r="F13" i="4"/>
  <c r="D13" i="4"/>
  <c r="G12" i="4"/>
  <c r="F11" i="4"/>
  <c r="D11" i="4"/>
  <c r="K36" i="3"/>
  <c r="G28" i="3"/>
  <c r="D28" i="3"/>
  <c r="C28" i="3"/>
  <c r="M19" i="3"/>
  <c r="L35" i="3" s="1"/>
  <c r="J19" i="3"/>
  <c r="I35" i="3" s="1"/>
  <c r="I36" i="3" s="1"/>
  <c r="I19" i="3"/>
  <c r="H35" i="3" s="1"/>
  <c r="H19" i="3"/>
  <c r="G35" i="3" s="1"/>
  <c r="G19" i="3"/>
  <c r="F35" i="3" s="1"/>
  <c r="E19" i="3"/>
  <c r="D35" i="3" s="1"/>
  <c r="D19" i="3"/>
  <c r="C35" i="3" s="1"/>
  <c r="N18" i="3"/>
  <c r="L18" i="3"/>
  <c r="L19" i="3" s="1"/>
  <c r="K18" i="3"/>
  <c r="K19" i="3" s="1"/>
  <c r="J35" i="3" s="1"/>
  <c r="J36" i="3" s="1"/>
  <c r="E35" i="3"/>
  <c r="M17" i="3"/>
  <c r="L28" i="3" s="1"/>
  <c r="J17" i="3"/>
  <c r="I17" i="3"/>
  <c r="H28" i="3" s="1"/>
  <c r="H17" i="3"/>
  <c r="E17" i="3"/>
  <c r="D17" i="3"/>
  <c r="N16" i="3"/>
  <c r="L16" i="3"/>
  <c r="L17" i="3" s="1"/>
  <c r="K16" i="3"/>
  <c r="K17" i="3" s="1"/>
  <c r="G16" i="3"/>
  <c r="E28" i="3"/>
  <c r="M15" i="3"/>
  <c r="L26" i="3" s="1"/>
  <c r="I15" i="3"/>
  <c r="H15" i="3"/>
  <c r="D15" i="3"/>
  <c r="N14" i="3"/>
  <c r="N13" i="3"/>
  <c r="L13" i="3"/>
  <c r="K13" i="3"/>
  <c r="J13" i="3"/>
  <c r="G13" i="3"/>
  <c r="E13" i="3"/>
  <c r="N12" i="3"/>
  <c r="L12" i="3"/>
  <c r="K12" i="3"/>
  <c r="J12" i="3"/>
  <c r="E12" i="3"/>
  <c r="N11" i="3"/>
  <c r="L11" i="3"/>
  <c r="K11" i="3"/>
  <c r="J11" i="3"/>
  <c r="G11" i="3"/>
  <c r="E11" i="3"/>
  <c r="L10" i="3"/>
  <c r="K10" i="3"/>
  <c r="J10" i="3"/>
  <c r="G10" i="3"/>
  <c r="E10" i="3"/>
  <c r="N9" i="3"/>
  <c r="L9" i="3"/>
  <c r="K9" i="3"/>
  <c r="J9" i="3"/>
  <c r="G9" i="3"/>
  <c r="E9" i="3"/>
  <c r="N8" i="3"/>
  <c r="L8" i="3"/>
  <c r="K8" i="3"/>
  <c r="J8" i="3"/>
  <c r="G8" i="3"/>
  <c r="E8" i="3"/>
  <c r="I49" i="1"/>
  <c r="H49" i="1"/>
  <c r="I43" i="1"/>
  <c r="H43" i="1"/>
  <c r="I35" i="1"/>
  <c r="H35" i="1"/>
  <c r="I33" i="1"/>
  <c r="H33" i="1"/>
  <c r="I25" i="1"/>
  <c r="H25" i="1"/>
  <c r="I19" i="1"/>
  <c r="H19" i="1"/>
  <c r="H60" i="1" s="1"/>
  <c r="Q141" i="5" l="1"/>
  <c r="R141" i="5" s="1"/>
  <c r="I50" i="8"/>
  <c r="Q63" i="5"/>
  <c r="R63" i="5" s="1"/>
  <c r="R133" i="5"/>
  <c r="G22" i="4"/>
  <c r="R115" i="5"/>
  <c r="O108" i="5"/>
  <c r="O139" i="5" s="1"/>
  <c r="N108" i="5"/>
  <c r="N139" i="5" s="1"/>
  <c r="N142" i="5" s="1"/>
  <c r="P76" i="5"/>
  <c r="O140" i="5"/>
  <c r="Q125" i="5"/>
  <c r="I36" i="8" s="1"/>
  <c r="R117" i="7"/>
  <c r="S79" i="7"/>
  <c r="S94" i="7"/>
  <c r="S87" i="7"/>
  <c r="G31" i="4"/>
  <c r="D90" i="4"/>
  <c r="H22" i="8" s="1"/>
  <c r="F10" i="4"/>
  <c r="F9" i="4" s="1"/>
  <c r="I20" i="8" s="1"/>
  <c r="D25" i="4"/>
  <c r="D24" i="4" s="1"/>
  <c r="H21" i="8" s="1"/>
  <c r="G17" i="4"/>
  <c r="G13" i="4"/>
  <c r="G48" i="4"/>
  <c r="H53" i="1"/>
  <c r="G11" i="4"/>
  <c r="D10" i="4"/>
  <c r="D9" i="4" s="1"/>
  <c r="H20" i="8" s="1"/>
  <c r="G19" i="4"/>
  <c r="G26" i="4"/>
  <c r="G28" i="4"/>
  <c r="G116" i="4"/>
  <c r="H20" i="3"/>
  <c r="I38" i="1"/>
  <c r="G17" i="3"/>
  <c r="F28" i="3"/>
  <c r="F36" i="3" s="1"/>
  <c r="I20" i="3"/>
  <c r="M35" i="3"/>
  <c r="J15" i="3"/>
  <c r="J20" i="3" s="1"/>
  <c r="D20" i="3"/>
  <c r="I53" i="1"/>
  <c r="I60" i="1"/>
  <c r="H38" i="1"/>
  <c r="S51" i="7"/>
  <c r="S114" i="7"/>
  <c r="E15" i="3"/>
  <c r="E20" i="3" s="1"/>
  <c r="K15" i="3"/>
  <c r="K20" i="3" s="1"/>
  <c r="E36" i="3"/>
  <c r="M28" i="3"/>
  <c r="F90" i="4"/>
  <c r="G15" i="3"/>
  <c r="G20" i="3" s="1"/>
  <c r="L15" i="3"/>
  <c r="L20" i="3" s="1"/>
  <c r="G132" i="4"/>
  <c r="F133" i="4"/>
  <c r="G133" i="4" s="1"/>
  <c r="G84" i="4"/>
  <c r="F123" i="4"/>
  <c r="F25" i="4"/>
  <c r="G79" i="4"/>
  <c r="G72" i="4"/>
  <c r="L36" i="3"/>
  <c r="N19" i="3"/>
  <c r="C26" i="3"/>
  <c r="C36" i="3" s="1"/>
  <c r="G26" i="3"/>
  <c r="G36" i="3" s="1"/>
  <c r="N15" i="3"/>
  <c r="N17" i="3"/>
  <c r="H26" i="3"/>
  <c r="H36" i="3" s="1"/>
  <c r="M20" i="3"/>
  <c r="H29" i="1"/>
  <c r="I29" i="1"/>
  <c r="I35" i="8" l="1"/>
  <c r="F108" i="4"/>
  <c r="F134" i="4" s="1"/>
  <c r="I22" i="8"/>
  <c r="I49" i="8"/>
  <c r="H19" i="8"/>
  <c r="D108" i="4"/>
  <c r="D134" i="4" s="1"/>
  <c r="O142" i="5"/>
  <c r="R125" i="5"/>
  <c r="Q140" i="5"/>
  <c r="R140" i="5" s="1"/>
  <c r="P108" i="5"/>
  <c r="P139" i="5" s="1"/>
  <c r="P142" i="5" s="1"/>
  <c r="I39" i="1"/>
  <c r="D55" i="4"/>
  <c r="D131" i="4" s="1"/>
  <c r="G10" i="4"/>
  <c r="N20" i="3"/>
  <c r="H39" i="1"/>
  <c r="H57" i="1" s="1"/>
  <c r="H58" i="1" s="1"/>
  <c r="H61" i="1" s="1"/>
  <c r="D26" i="3"/>
  <c r="D36" i="3" s="1"/>
  <c r="G90" i="4"/>
  <c r="F135" i="4"/>
  <c r="G123" i="4"/>
  <c r="G25" i="4"/>
  <c r="F24" i="4"/>
  <c r="G9" i="4"/>
  <c r="M26" i="3"/>
  <c r="M36" i="3"/>
  <c r="D136" i="4" l="1"/>
  <c r="I57" i="1"/>
  <c r="I58" i="1" s="1"/>
  <c r="I53" i="8"/>
  <c r="H29" i="8"/>
  <c r="H60" i="8"/>
  <c r="G24" i="4"/>
  <c r="I21" i="8"/>
  <c r="I38" i="8"/>
  <c r="G108" i="4"/>
  <c r="G134" i="4"/>
  <c r="F55" i="4"/>
  <c r="D147" i="4" l="1"/>
  <c r="I19" i="8"/>
  <c r="I61" i="1"/>
  <c r="H39" i="8"/>
  <c r="F131" i="4"/>
  <c r="G55" i="4"/>
  <c r="F136" i="4" l="1"/>
  <c r="H57" i="8"/>
  <c r="G131" i="4"/>
  <c r="F147" i="4" l="1"/>
  <c r="G136" i="4"/>
  <c r="H58" i="8"/>
  <c r="R77" i="5"/>
  <c r="R78" i="5"/>
  <c r="G147" i="4" l="1"/>
  <c r="I60" i="8"/>
  <c r="H61" i="8"/>
  <c r="R46" i="5"/>
  <c r="R52" i="5"/>
  <c r="R59" i="5"/>
  <c r="R54" i="5"/>
  <c r="R50" i="5"/>
  <c r="R62" i="5"/>
  <c r="R58" i="5"/>
  <c r="R53" i="5"/>
  <c r="R49" i="5"/>
  <c r="R56" i="5"/>
  <c r="R48" i="5"/>
  <c r="R60" i="5"/>
  <c r="R55" i="5"/>
  <c r="R51" i="5"/>
  <c r="Q76" i="5"/>
  <c r="R47" i="5"/>
  <c r="Q108" i="5" l="1"/>
  <c r="I26" i="8" s="1"/>
  <c r="R76" i="5"/>
  <c r="R45" i="5"/>
  <c r="I25" i="8" l="1"/>
  <c r="R108" i="5"/>
  <c r="Q139" i="5"/>
  <c r="I29" i="8" l="1"/>
  <c r="R139" i="5"/>
  <c r="Q142" i="5"/>
  <c r="R142" i="5" s="1"/>
  <c r="I39" i="8" l="1"/>
  <c r="S22" i="7"/>
  <c r="S117" i="7"/>
  <c r="I57" i="8" l="1"/>
</calcChain>
</file>

<file path=xl/sharedStrings.xml><?xml version="1.0" encoding="utf-8"?>
<sst xmlns="http://schemas.openxmlformats.org/spreadsheetml/2006/main" count="981" uniqueCount="422">
  <si>
    <t xml:space="preserve">OPĆINE ŽEPČE </t>
  </si>
  <si>
    <t>I. OPĆI DIO</t>
  </si>
  <si>
    <t>Članak 1.</t>
  </si>
  <si>
    <t>Opis</t>
  </si>
  <si>
    <t>A.</t>
  </si>
  <si>
    <t>RAČUN PRIHODA I RASHODA</t>
  </si>
  <si>
    <t xml:space="preserve"> </t>
  </si>
  <si>
    <t>1. Proračunski prihodi (1.1. + 1.2. + 1.3. + 1.4.)</t>
  </si>
  <si>
    <t xml:space="preserve">1.1. Prihodi od poreza </t>
  </si>
  <si>
    <t xml:space="preserve">1.2. Neporezni prihodi </t>
  </si>
  <si>
    <t>1.3. Tekući transferi (donacije)</t>
  </si>
  <si>
    <t xml:space="preserve">1.4. Prihodi po osnovi zaostalih obaveza </t>
  </si>
  <si>
    <t>2. Proračunski rashodi (2.1. + 2.2.)</t>
  </si>
  <si>
    <t xml:space="preserve">2.1. Rashodi                                                                                           </t>
  </si>
  <si>
    <t>2.2. Tekuća pričuva</t>
  </si>
  <si>
    <t>3. Tekuća bilanca (1. - 2.)</t>
  </si>
  <si>
    <t>B.</t>
  </si>
  <si>
    <r>
      <t>RAČUN KAPITALNIH PRIMITAKA I IZDATAKA</t>
    </r>
    <r>
      <rPr>
        <sz val="9"/>
        <color indexed="8"/>
        <rFont val="Arial"/>
        <family val="2"/>
        <charset val="238"/>
      </rPr>
      <t xml:space="preserve"> </t>
    </r>
  </si>
  <si>
    <t xml:space="preserve">4. Kapitalni primitci </t>
  </si>
  <si>
    <t>4.1. Kapitalni primici od prodaje stalnih sredstava</t>
  </si>
  <si>
    <t xml:space="preserve">5. Kapitalni izdatci </t>
  </si>
  <si>
    <t xml:space="preserve">5.1. Izdaci za nabavu stalnih sredstava </t>
  </si>
  <si>
    <t>6. Neto nabava nefinancijske imovine (5. - 4.)</t>
  </si>
  <si>
    <t>7. Ukupan defiict/suficit (3. - 6.)</t>
  </si>
  <si>
    <t>C.</t>
  </si>
  <si>
    <r>
      <t xml:space="preserve">RAČUN FINANCIRANJA </t>
    </r>
    <r>
      <rPr>
        <sz val="9"/>
        <color indexed="8"/>
        <rFont val="Arial"/>
        <family val="2"/>
        <charset val="238"/>
      </rPr>
      <t xml:space="preserve"> </t>
    </r>
  </si>
  <si>
    <t xml:space="preserve">8. Primitci </t>
  </si>
  <si>
    <t xml:space="preserve">8.1. Primitci od zaduživanja od stranih financijskih institucija </t>
  </si>
  <si>
    <t>8.2. Primitci od domaćih financijskih institucija</t>
  </si>
  <si>
    <t>8.3. Primitci od domaćih financijskih institucija -</t>
  </si>
  <si>
    <t xml:space="preserve">8.4. Bankovne garancije  </t>
  </si>
  <si>
    <t xml:space="preserve">9. Izdatci </t>
  </si>
  <si>
    <t xml:space="preserve">9.1. Izdatci za otplate dugova </t>
  </si>
  <si>
    <t>9.2. Uvjetne obveze - bankovna garancija</t>
  </si>
  <si>
    <t>10. Neto financiranje (8. - 9.)</t>
  </si>
  <si>
    <t>11. Neraspoređeni prihodi iz prethodnih godina</t>
  </si>
  <si>
    <t>12. Ukupan financijski rezultat (7. + 10. + 11.)</t>
  </si>
  <si>
    <t>13. Pokriće ostvarenog deficita (12.)</t>
  </si>
  <si>
    <t>UKUPNO PRIHODI, PRIMITCI I FINANCIRANJE (1. + 4. + 8. + 11.)</t>
  </si>
  <si>
    <t>UKUPNO RASHODI, IZDATCI I POKRIĆE DEFICITA (2. + 5. + 9. + 13.)</t>
  </si>
  <si>
    <t>U K U P N O   FINANCIRANJE</t>
  </si>
  <si>
    <t>Budžetska organizacija</t>
  </si>
  <si>
    <t>NAZIV</t>
  </si>
  <si>
    <t>FUNKCIJA</t>
  </si>
  <si>
    <t>Index (13/8)</t>
  </si>
  <si>
    <t>Plan                   Izdaci iz  namjenskih sredstava</t>
  </si>
  <si>
    <t>Plan                   Izdaci iz vlastitih prihoda</t>
  </si>
  <si>
    <t xml:space="preserve">Plan                   Izdaci iz donacija </t>
  </si>
  <si>
    <t xml:space="preserve">Ukupan budžet </t>
  </si>
  <si>
    <t>OPĆINSKO VIJEĆE</t>
  </si>
  <si>
    <t>0111</t>
  </si>
  <si>
    <t xml:space="preserve">OPĆINSKI NAČELNIK </t>
  </si>
  <si>
    <t>STRUČNA SLUŽBA OPĆINSKOG NAČELNIKA</t>
  </si>
  <si>
    <t>SLUŽBA ZA GRADITELJSTVO I PROSTORNO UREĐENJE</t>
  </si>
  <si>
    <t>SLUŽBA ZA OPĆU UPRAVI I DRUŠTVENE DJELATNOSTI</t>
  </si>
  <si>
    <t>SLUŽBA ZA GOSPODARSTVO I FINANCIJE</t>
  </si>
  <si>
    <t>OPĆINSKI PRAVOBRANITELJ</t>
  </si>
  <si>
    <t>IZVRŠNI I ZAKONODAVNI ORGANI</t>
  </si>
  <si>
    <t>SLUŽBA ZA CIVILNU ZAŠTITU I VATROGASNA POSTROJBA</t>
  </si>
  <si>
    <t>0320</t>
  </si>
  <si>
    <t>JU CENTAR ZA SOCIJALNI RAD</t>
  </si>
  <si>
    <t>SOCIJALNA ZAŠTITA</t>
  </si>
  <si>
    <t>1090</t>
  </si>
  <si>
    <t>U K U P N O</t>
  </si>
  <si>
    <t>KLASA</t>
  </si>
  <si>
    <t>OPIS</t>
  </si>
  <si>
    <t>Index (12/7)</t>
  </si>
  <si>
    <t xml:space="preserve"> Plan Izdaci iz  budžeta </t>
  </si>
  <si>
    <t xml:space="preserve"> Plan                   Izdaci iz  namjenskih sredstava</t>
  </si>
  <si>
    <t xml:space="preserve"> Plan                   Izdaci iz vlastitih prihoda</t>
  </si>
  <si>
    <t xml:space="preserve"> Plan                   Izdaci iz donacija </t>
  </si>
  <si>
    <t>01</t>
  </si>
  <si>
    <t>OPĆE I JAVNE USLUGE</t>
  </si>
  <si>
    <t>02</t>
  </si>
  <si>
    <t>OBRANA</t>
  </si>
  <si>
    <t>03</t>
  </si>
  <si>
    <t>JAVNI RED I SIGURNOST</t>
  </si>
  <si>
    <t>04</t>
  </si>
  <si>
    <t>EKONOMSKI POSLOVI</t>
  </si>
  <si>
    <t>05</t>
  </si>
  <si>
    <t>ZAŠTITA ŽIVOTNE SREDINE</t>
  </si>
  <si>
    <t>06</t>
  </si>
  <si>
    <t>STAMBENI I ZAJEDNIČKI POSLOVI</t>
  </si>
  <si>
    <t>07</t>
  </si>
  <si>
    <t>ZDRAVSTVO</t>
  </si>
  <si>
    <t>08</t>
  </si>
  <si>
    <t>REKREACIJA, KULTURA I RELIGIJA</t>
  </si>
  <si>
    <t>09</t>
  </si>
  <si>
    <t>OBRAZOVANJE</t>
  </si>
  <si>
    <t>10</t>
  </si>
  <si>
    <t>A. PRIHODI</t>
  </si>
  <si>
    <t>RAČUN PRIHODA</t>
  </si>
  <si>
    <t>I+II Proračunska sredstva</t>
  </si>
  <si>
    <t>Ekonomski kod</t>
  </si>
  <si>
    <t>P r i h o d i</t>
  </si>
  <si>
    <t>I. PRIHODI OD POREZA</t>
  </si>
  <si>
    <t>I.1. IZRAVNI POREZI</t>
  </si>
  <si>
    <t>Porez na dobit pojedinaca i poduzeća</t>
  </si>
  <si>
    <t>Porezi po starim zakonskim propisima</t>
  </si>
  <si>
    <t>Porez na imovinu</t>
  </si>
  <si>
    <t>Porez na naslijeđe i darove</t>
  </si>
  <si>
    <t>Porez na promet nekretnina</t>
  </si>
  <si>
    <t>Porez na dohodak</t>
  </si>
  <si>
    <t>Prihodi o poreza na dohodak</t>
  </si>
  <si>
    <t>I.2. NEIZRAVNI POREZI</t>
  </si>
  <si>
    <t>Prihodi od neizravnih poreza na ime financiranja autocesta FBiH</t>
  </si>
  <si>
    <t>Prihodi od indirektnih poreza koji pripadaju općinama</t>
  </si>
  <si>
    <t>I.3. OSTALI POREZI</t>
  </si>
  <si>
    <t>Ostali porezi</t>
  </si>
  <si>
    <t>II. NEPOREZNI PRIHODI</t>
  </si>
  <si>
    <t>Prihodi od poduzetničke aktivnosti i imovine</t>
  </si>
  <si>
    <t>Prihodi od nefinancijskih JP i financijskih javnih institucija</t>
  </si>
  <si>
    <t>Prihodi od iznajmljivanja zemljišta po ugovorima</t>
  </si>
  <si>
    <t>Ostali prihodi od imovine</t>
  </si>
  <si>
    <t>Prihodi od kamata za depozite u banci</t>
  </si>
  <si>
    <t>Prihodi od pozitivnih tečajnih razlika</t>
  </si>
  <si>
    <t>Naknade i takse i prihodi  od pružanja javnih usluga</t>
  </si>
  <si>
    <t>Općinske pristojbe</t>
  </si>
  <si>
    <t>Druge općinske administrativne pristojbe</t>
  </si>
  <si>
    <t>Općinske komunalne pristojbe</t>
  </si>
  <si>
    <t>Općinske komunalne naknade</t>
  </si>
  <si>
    <t>Naknada za dodijeljeno zemljište(prodano)</t>
  </si>
  <si>
    <t>Naknade po Odluci za vatrogastvo</t>
  </si>
  <si>
    <t>Naknada za uređenje građevinskog zemljišta</t>
  </si>
  <si>
    <t>Naknada za KGZ</t>
  </si>
  <si>
    <t>Naknada po osnovi prirodnih pogodnosti -renta</t>
  </si>
  <si>
    <t>Naknada za komisije-tehnički pregled i komisija za procjenu</t>
  </si>
  <si>
    <t>Općinske naknade za tendere i parcijalne izmjene</t>
  </si>
  <si>
    <t>Naknada za zauzimanje javne površine</t>
  </si>
  <si>
    <t>Naknada za reklame postavljene na javnim površinama</t>
  </si>
  <si>
    <t>Naknada od katastra - uplanjenje i ostale naknade</t>
  </si>
  <si>
    <t>Neplanirane uplate</t>
  </si>
  <si>
    <t>Ostali povrati (refundacije za pripravnike)</t>
  </si>
  <si>
    <t>Uplate od prekoračenja mobitela</t>
  </si>
  <si>
    <t>Uplaćene refundacije bolovanja iz ranijih godina</t>
  </si>
  <si>
    <t>Ostale neplanirane uplate</t>
  </si>
  <si>
    <t>Novčane kazne i ostali prihodi</t>
  </si>
  <si>
    <t>Novčane kazne po općnskim propisima</t>
  </si>
  <si>
    <t>III Namjenska sredstva</t>
  </si>
  <si>
    <t>Prihodi od indirektnih poreza koji pripadaju direkciji za puteve</t>
  </si>
  <si>
    <t>Poseban porez za zaštitu od prirodnih i drugih nesreća-zaostale uplate</t>
  </si>
  <si>
    <t>Poseban porez za zaštitu od prirodnih i drugih nesreća po osnovu ugovora</t>
  </si>
  <si>
    <t>Prihodi od davanja prava na eksploataciju prirodnih resursa</t>
  </si>
  <si>
    <t>Naknada za korištenje poljoprivrednog zemljišta u nepoljoprivredne svrhe</t>
  </si>
  <si>
    <t>722451,722452,722540</t>
  </si>
  <si>
    <t>Naknada za korištenje šuma</t>
  </si>
  <si>
    <t>Naknade za zaštitu okoliša</t>
  </si>
  <si>
    <t>Posebna naknada za zaštitu od prirodnih i drugih nesreća</t>
  </si>
  <si>
    <t>UKUPNI PRIHODI-namjenska sredstva  ( III )</t>
  </si>
  <si>
    <t>IV Vlastiti prihodi</t>
  </si>
  <si>
    <t xml:space="preserve">Prihodi od pružanja usluga građanima - vlastiti prihodi </t>
  </si>
  <si>
    <t>Prihod od pružanja usluga za građevinske dozvole i urbanističke suglasn.</t>
  </si>
  <si>
    <t>Prihodi od vatrogasne službe</t>
  </si>
  <si>
    <t>Prihodi od škola</t>
  </si>
  <si>
    <t>Prihodi od restorana</t>
  </si>
  <si>
    <t>UKUPNI PRIHODI-vlastiti prihodi ( IV )</t>
  </si>
  <si>
    <t>V Tekući transferi (donacije)</t>
  </si>
  <si>
    <t>Primljeni tekući transferi iz inozemstva</t>
  </si>
  <si>
    <t>Potpore Općini od Federacije</t>
  </si>
  <si>
    <t>Potpore Općini od Kantona</t>
  </si>
  <si>
    <t>Primljeni grantovi od Kantona za ekologiju</t>
  </si>
  <si>
    <t>Prihodi od koncesija</t>
  </si>
  <si>
    <t>Primljeni tekući transferi od općina (MZ)</t>
  </si>
  <si>
    <t>Namjenske donacije za saniranje šteta od prirodne nesreće</t>
  </si>
  <si>
    <t>Projekt prekogranične suradnje (CompetenceNet i SafeEarth) refundacija</t>
  </si>
  <si>
    <t>Donacije od pravnih lica</t>
  </si>
  <si>
    <t>UKUPNI PRIHODI-tekući transferi-donacije (V)</t>
  </si>
  <si>
    <t>Razdjel</t>
  </si>
  <si>
    <t>Potrošačka jedinica</t>
  </si>
  <si>
    <t>Subanalitika</t>
  </si>
  <si>
    <t>Naziv pozicije</t>
  </si>
  <si>
    <t>17</t>
  </si>
  <si>
    <t>Bruto plaće i naknade</t>
  </si>
  <si>
    <t xml:space="preserve">Naknade troškova zaposlenih </t>
  </si>
  <si>
    <t>Doprinos poslodavca i ostali doprinosi</t>
  </si>
  <si>
    <t>Putni troškovi</t>
  </si>
  <si>
    <t>Izdaci za energiju</t>
  </si>
  <si>
    <t>Izdaci za komunalne usluge</t>
  </si>
  <si>
    <t>Izdaci za usluge prevoza i goriva</t>
  </si>
  <si>
    <t>Unajmljivanje imovine i opreme</t>
  </si>
  <si>
    <t>Izdaci za tekuće održavanje</t>
  </si>
  <si>
    <t>Izdaci osiguranja, bankarskih usluga i usluga platnog prometa</t>
  </si>
  <si>
    <t>Ugovorene i druge posebne usluge</t>
  </si>
  <si>
    <t>111</t>
  </si>
  <si>
    <t>0001</t>
  </si>
  <si>
    <t>Transferi mjesnim zajednicama</t>
  </si>
  <si>
    <t>Transferi za kulturne manifestacije</t>
  </si>
  <si>
    <t>Transfer za sport</t>
  </si>
  <si>
    <t>Transfer za izbore</t>
  </si>
  <si>
    <t>Transfer za realizaciju projekata po planu razvoja soc.zašt.</t>
  </si>
  <si>
    <t>Transfer za zaštitu životne okoline</t>
  </si>
  <si>
    <t>Transfer JU Biblioteka Žepče</t>
  </si>
  <si>
    <t>Transfer JU Dom kulture Žepče</t>
  </si>
  <si>
    <t>Transfer za uplatu MIO/PIO</t>
  </si>
  <si>
    <t>Transfer za Dom zdravlja Žepče</t>
  </si>
  <si>
    <t>Transfer za sufinanc. JU Centar za djecu i odr.s pp ZDK</t>
  </si>
  <si>
    <t>Tekući transfer pojedincima - pomoć pri samozapošljavanju</t>
  </si>
  <si>
    <t>Transfer za stambenu izgradnju i obnovu objekata</t>
  </si>
  <si>
    <t>Transfer za pomoć u liječenju djece</t>
  </si>
  <si>
    <t>Transfer za stipendiranje učenika generac. i pom.stud.i uč</t>
  </si>
  <si>
    <t>Transfer za nepredviđene izdatke od prirodne nesreće</t>
  </si>
  <si>
    <t>Tekući transfer za ustanove predškolskog odgoja</t>
  </si>
  <si>
    <t>Tekući transfer za škole, obrazovanje</t>
  </si>
  <si>
    <t>Tekući transfer za financiranje Razvojne agencije Žepče</t>
  </si>
  <si>
    <t>Tekući transfer za deminiranje</t>
  </si>
  <si>
    <t>Tekući transfer za neprofitne organizacije i pojednice</t>
  </si>
  <si>
    <t>Tekući transfer za vjerske zajednice</t>
  </si>
  <si>
    <t>Tekući transfer za obilježavanje značajnih datuma</t>
  </si>
  <si>
    <t>Transfer za razvojno ekonomsku zajednicu REZ</t>
  </si>
  <si>
    <t>Tekući transfer za parlamentarne stranke</t>
  </si>
  <si>
    <t>Transfer Savezu općina i gradova FBiH</t>
  </si>
  <si>
    <t>Transfer Arhivu Srednja Bosna u Travniku</t>
  </si>
  <si>
    <t>Transfer za poljoprivredu i subvencije u poljoprivredi</t>
  </si>
  <si>
    <t>Subvencije-veterinarstvo</t>
  </si>
  <si>
    <t>Namjenska sredstva za financiranje projekata iz sredstava posebnih vodnih naknada</t>
  </si>
  <si>
    <t>Financiranje projekata iz sredstava za pretvaranje poljoprivrednog zemljišta u nepoljoprivredno zemljište</t>
  </si>
  <si>
    <t>Subvencije privatnim poduzećima i poduzetnicima</t>
  </si>
  <si>
    <t>Transfer za sufinanciranje pripravnika i volontera</t>
  </si>
  <si>
    <t>Povrat pogrešno uplaćenih sredstava</t>
  </si>
  <si>
    <t>Kapitalni transferi drugim razinama vlasti</t>
  </si>
  <si>
    <t>Kapitalni transferi u Inozemstvu</t>
  </si>
  <si>
    <t>Izdaci za inozemne kamate</t>
  </si>
  <si>
    <t>Ministarstvo financija</t>
  </si>
  <si>
    <t>Kamate na domaće pozajmljivanje</t>
  </si>
  <si>
    <t>Tekuća proračunska pričuva</t>
  </si>
  <si>
    <t>U K U P N O  RASHODI</t>
  </si>
  <si>
    <t>Ostala osnivačka ulaganja</t>
  </si>
  <si>
    <t>1801</t>
  </si>
  <si>
    <t>Učešće u zajedničkim ulaganjima</t>
  </si>
  <si>
    <t>Vanjske otplate</t>
  </si>
  <si>
    <t>12</t>
  </si>
  <si>
    <t>U K U P N O  FINANCIRANJE</t>
  </si>
  <si>
    <t>Transfer za sufinanciranje Salezijanskog centra u Žepču</t>
  </si>
  <si>
    <t>Izvršenja po sudskim presudama</t>
  </si>
  <si>
    <t>Član 3.</t>
  </si>
  <si>
    <t>Funkcionalna klasifikacija</t>
  </si>
  <si>
    <t>Plaće i naknade troškova zaposlenih</t>
  </si>
  <si>
    <t>Naknade troškova zaposlenih</t>
  </si>
  <si>
    <t>Izdaci za materijal i usluge</t>
  </si>
  <si>
    <t>Tekući transferi i drugi tekući rashodi</t>
  </si>
  <si>
    <t>Tekući transfer pojedincima</t>
  </si>
  <si>
    <t>Ukupan broj zaposlenih</t>
  </si>
  <si>
    <t>UKUPNO</t>
  </si>
  <si>
    <t>11</t>
  </si>
  <si>
    <t>OPĆINSKI NAČELNIK</t>
  </si>
  <si>
    <t>Tekući transferi neprofitnim organizacijama</t>
  </si>
  <si>
    <t xml:space="preserve">SLUŽBA ZA GRADITELJSTVO I PROSTORNO UREĐENJE </t>
  </si>
  <si>
    <t>SLUŽBA ZA OPĆU UPRAVU I DRUŠTVENE DJELATNOSTI</t>
  </si>
  <si>
    <t>0113</t>
  </si>
  <si>
    <t>SLUŽBA ZA CZ I VATROGASNA POSTROJBA</t>
  </si>
  <si>
    <t>0360</t>
  </si>
  <si>
    <t>JU CENTAR ZA SOCIJALNI RAD ŽEPČE</t>
  </si>
  <si>
    <t>Tekući transfer za koris.stalne i povrem.soc.pomoći</t>
  </si>
  <si>
    <t>16</t>
  </si>
  <si>
    <t xml:space="preserve">S V E U K U P N O </t>
  </si>
  <si>
    <t xml:space="preserve">                        Član 4.</t>
  </si>
  <si>
    <t xml:space="preserve">                             ( Stupanje na snagu )</t>
  </si>
  <si>
    <t>PREDSJEDAVAJUĆI</t>
  </si>
  <si>
    <t>USLUGE PROTUPOŽARNE ZAŠTITE</t>
  </si>
  <si>
    <t>Nabava građevina</t>
  </si>
  <si>
    <t xml:space="preserve">Nabava opreme </t>
  </si>
  <si>
    <t>SINTETIČKA KLASIFIKACIJA FUNKCIJA (COFOG)</t>
  </si>
  <si>
    <t>Plan                   Izdaci iz  proračuna</t>
  </si>
  <si>
    <t>Ukupan proračun</t>
  </si>
  <si>
    <t>Općinske komunalne naknade za kućanstva</t>
  </si>
  <si>
    <t>Nabava materijala</t>
  </si>
  <si>
    <t xml:space="preserve">Nabava zemljišta, šuma i višegodišnjih zasada </t>
  </si>
  <si>
    <t>Nabava ostalih stalnih sredstava</t>
  </si>
  <si>
    <t xml:space="preserve">Nabava stalnih sredstava u obliku prava </t>
  </si>
  <si>
    <t xml:space="preserve">Rekonstrukcija i investicijsko održavanje </t>
  </si>
  <si>
    <t>Otplate domaćim financijskim institucijama</t>
  </si>
  <si>
    <t xml:space="preserve">Plan                   Izdaci iz proračuna </t>
  </si>
  <si>
    <t>Plan                   Izdaci iz  Proračuna</t>
  </si>
  <si>
    <t>UKUPNI PRIHODI-proračunska sredstva ( I+II )</t>
  </si>
  <si>
    <t xml:space="preserve">Primljeni tekući transferi od ostalih razina vlasti </t>
  </si>
  <si>
    <t>Kapitalni projekti od općeg interesa</t>
  </si>
  <si>
    <t>Ulaganja u općinske zgrade i drugu imovinu</t>
  </si>
  <si>
    <t>Sufinanciranje projekata međ.org.i fondova EU</t>
  </si>
  <si>
    <t>SMŠ sufinanciranje Investicijskih projekata (rekon.i dograd.)</t>
  </si>
  <si>
    <t>OŠ Žepče-izgradnja nove zgrade (sufinac.invest.projekata)</t>
  </si>
  <si>
    <t>Glazbena škola KK Kotromanić - unutarnje uređenje</t>
  </si>
  <si>
    <t>Izlaganje nekretnina na teritoriju Općine</t>
  </si>
  <si>
    <t>Izgradnja gradske ulice Glazbena škola-Krajnjača</t>
  </si>
  <si>
    <t>Projekt općinskog, okoliš. i ekonomskog upravljanja MEG</t>
  </si>
  <si>
    <t>Izgradnja, rekonstrukcija i signalizacija ulica iz cestarine</t>
  </si>
  <si>
    <t>Trošak izrade projekata i izgradnja lokalne infrastrukture</t>
  </si>
  <si>
    <t xml:space="preserve">Trošak održ. i oprem. objekata na područ. općine od opć.int. </t>
  </si>
  <si>
    <t xml:space="preserve">Izgradnja javne rasvjete u MZ </t>
  </si>
  <si>
    <t xml:space="preserve">Saniranje šteta od prirodne nesreće </t>
  </si>
  <si>
    <t>Rješavanje problema gradske kotlovnice</t>
  </si>
  <si>
    <t>TEKUĆA PRORAČUNSKA PRIČUVA</t>
  </si>
  <si>
    <t>Tekući transfer drugim razinama vlasti</t>
  </si>
  <si>
    <t>Naknade vijećnicima i komisijama formiranim po rješenjima OV</t>
  </si>
  <si>
    <t>Transfer Savezu općina i gradova</t>
  </si>
  <si>
    <t>Troškovi reprezentacije - sjednice OV</t>
  </si>
  <si>
    <t>Transfer za obilježavanje značajnih datuma</t>
  </si>
  <si>
    <t>Transfer za parlamentarne stranke</t>
  </si>
  <si>
    <t>Subvencije javnim poduzećima</t>
  </si>
  <si>
    <t>Drugi tekući rashodi</t>
  </si>
  <si>
    <t>821300</t>
  </si>
  <si>
    <t>Opremanje civilne zaštite iz sredst. pos.nakna.za zašt.od pr.nes.</t>
  </si>
  <si>
    <t>Kamata na inozemne kredite</t>
  </si>
  <si>
    <t>Nabava stalnih sredstava-oprema</t>
  </si>
  <si>
    <t>Izvršenja po izvansudskim nagodbama</t>
  </si>
  <si>
    <t>Primljeni kapitalni transferi iz inozemstva</t>
  </si>
  <si>
    <t>Primljene otplate od pozajmljivanja javnim poduzećima</t>
  </si>
  <si>
    <t>Izdaci za usluge prijevoza i goriva</t>
  </si>
  <si>
    <t xml:space="preserve">Vanjske otplate </t>
  </si>
  <si>
    <t>Tekući transfer za mlade realizacija proj. politike za mlade</t>
  </si>
  <si>
    <t>Uplate zaostalih obveza na temelju posebnih vodnih naknada</t>
  </si>
  <si>
    <t>Uplate zaostalih obveza od naknade za puteve iz cijene naftnih derivata</t>
  </si>
  <si>
    <t>Izdaci za tekuće održavanje(javna rasvjeta, nekategor.put.zim.održ)</t>
  </si>
  <si>
    <t>Plan Proračuna za 2021. godinu</t>
  </si>
  <si>
    <t>Plan Proračuna proračunska sredstva za 2021. godinu</t>
  </si>
  <si>
    <t>Tekući transfer udrugama građana</t>
  </si>
  <si>
    <t>Tekući transfer za Crveni križ</t>
  </si>
  <si>
    <t>Transfer udrugama proisteklim iz rata</t>
  </si>
  <si>
    <t>Transfer za podršku radu memorijalnog centra Srebrenica-Potočari</t>
  </si>
  <si>
    <t>Izgradnja infrastrukture u industrijskoj zoni Polja</t>
  </si>
  <si>
    <t>OŠ Abdul Vehab I. Željezno Polje -sufinanc.škol.sale</t>
  </si>
  <si>
    <t>Utrošak sredstava vodnih naknada ZDK</t>
  </si>
  <si>
    <t>Sredstva vodnih naknada</t>
  </si>
  <si>
    <t>Naknada za korištenje podataka predmjera i katastra</t>
  </si>
  <si>
    <t>Tekuće održavanje nekategoriziranih puteva</t>
  </si>
  <si>
    <t>Usluge za održavanje ulične rasvjete</t>
  </si>
  <si>
    <t xml:space="preserve">Ostale usluge održavanja - zimsko održavanje </t>
  </si>
  <si>
    <t>Plan  Proračuna za 2021. godinu</t>
  </si>
  <si>
    <t>Plan Proračuna- kapitalni primitci za 2021. godinu</t>
  </si>
  <si>
    <t>Plan Proračuna tekući transferi (donacije) za 2021. godinu</t>
  </si>
  <si>
    <t xml:space="preserve">Plan Proračuna-namjenska sredstva za 2021. godinu 
</t>
  </si>
  <si>
    <t>Tekući transfer pojedincima - povremene i stalne socijalne pomoći</t>
  </si>
  <si>
    <t>Izgradnja infrastrukture u poslovnoj zoni Radovlje</t>
  </si>
  <si>
    <t>Izrada i postavljanje pločica s brojevima</t>
  </si>
  <si>
    <t>Edin Šišić, dipl.oec.</t>
  </si>
  <si>
    <t xml:space="preserve">      II. POSEBNI DIO</t>
  </si>
  <si>
    <t>Cestovne naknade (fiz.i pravne osobe)</t>
  </si>
  <si>
    <t>Sufinanciranje komun. Infrastr. i opre.(izgradnja i održavanje)</t>
  </si>
  <si>
    <t>Izgradnja i rekonstrukcija  lok.put. iz sred.proračuna</t>
  </si>
  <si>
    <t>Ugov. i dr. poseb. usluge (nakn. opć. Vijeć., povjer., trošk.reprezent....)</t>
  </si>
  <si>
    <t>Desnoobalni fekalni kolek. na rijeci Bosni(Kant.min.polj. i Općina)</t>
  </si>
  <si>
    <t>Transfer za jednokratnu novčanu pomoć za školovanje djece</t>
  </si>
  <si>
    <t>Transfer za stimulativne demografske mjere</t>
  </si>
  <si>
    <t>104/16, 5/18, 11/19 i 99/19) i članka 23.Statuta općine Žepče (Sl.glasnik općine Žepče br.4/2009)</t>
  </si>
  <si>
    <t>Na temelju članka 32.Zakona o Proračunima FBiH (Sl.Novine FBiH broj:102/13,9/14, 13/14, 91/15</t>
  </si>
  <si>
    <t>NACRT PRORAČUNA</t>
  </si>
  <si>
    <t>ZA 2022. GODINU</t>
  </si>
  <si>
    <t>Nacrt Proračuna Općine Žepče za 2022. godinu  sastoji se od (u KM):</t>
  </si>
  <si>
    <t xml:space="preserve">Općinsko vijeće na svojoj      sjednici  održanoj      2022.godine, donosi </t>
  </si>
  <si>
    <t>Proračun za 2021. godinu</t>
  </si>
  <si>
    <t>Poračun za 2022. godinu</t>
  </si>
  <si>
    <t>Plan Proračuna za 2021 godinu</t>
  </si>
  <si>
    <t>Nacrt Proračuna za 2022. godinu</t>
  </si>
  <si>
    <t xml:space="preserve">Plan Proračuna -vlastiti prihodi za 2021. godinu 
</t>
  </si>
  <si>
    <t>Proračun za  2021. godinu</t>
  </si>
  <si>
    <t xml:space="preserve"> Proračun za  2021. godinu</t>
  </si>
  <si>
    <t xml:space="preserve"> Proračun za 2021. godinu</t>
  </si>
  <si>
    <t>Ostvarenje prihoda za period 1.1.-30.9.2021.</t>
  </si>
  <si>
    <t>Izvršenje</t>
  </si>
  <si>
    <t>za period 1.1.-30.9. 2021.</t>
  </si>
  <si>
    <t>19</t>
  </si>
  <si>
    <t>Index (18/12)</t>
  </si>
  <si>
    <t>11.1. Akumulirani suficit</t>
  </si>
  <si>
    <t xml:space="preserve">Izvršenje </t>
  </si>
  <si>
    <t xml:space="preserve"> za period 1.1.-30.9. 2021.</t>
  </si>
  <si>
    <t>VII  RAČUN KAPITALNIH PRIMITAKA I FINANCIRANJA</t>
  </si>
  <si>
    <t>010/041</t>
  </si>
  <si>
    <t>Prenesena sredstva iz prethodne godine-neraspoređeni dio</t>
  </si>
  <si>
    <t>Prenesena sredstva iz prethodne godine</t>
  </si>
  <si>
    <t>UKUPNO KAPITALNI PRIMITCI I FINANCIRANJE (VII)</t>
  </si>
  <si>
    <t>PRIHODI I PRIMITCI</t>
  </si>
  <si>
    <t>Primitci od financijske imovine</t>
  </si>
  <si>
    <t>Primitci od direktnog zaduživanja (dugoročno zaduživanje)</t>
  </si>
  <si>
    <t>Primitci od direktnog zaduživanja (kratkoročno zaduživanje)</t>
  </si>
  <si>
    <t>Kapitalni primitci od prodaje stalnih sredstava</t>
  </si>
  <si>
    <t>UKUPNO PRIHODI I PRIMITCI</t>
  </si>
  <si>
    <t>Indeks (6/4)</t>
  </si>
  <si>
    <t>Index 
(6/4)</t>
  </si>
  <si>
    <t>UKUPNO KAPITALNI PRIMITCI (VII)</t>
  </si>
  <si>
    <t xml:space="preserve">Plaće i naknade troškova zaposlenih </t>
  </si>
  <si>
    <t xml:space="preserve">Izdaci za materijal i usluge </t>
  </si>
  <si>
    <t xml:space="preserve">Tekući transferi drugim razinama vlasti                                 </t>
  </si>
  <si>
    <t xml:space="preserve">Tekući transferi pojedincima </t>
  </si>
  <si>
    <t xml:space="preserve">Tekući transferi neprofitnim organizacijama                        </t>
  </si>
  <si>
    <t xml:space="preserve">Subvencije javnim poduzećima </t>
  </si>
  <si>
    <t xml:space="preserve">iz namjenskih sredstava </t>
  </si>
  <si>
    <t xml:space="preserve">Drugi tekući rashodi </t>
  </si>
  <si>
    <t>UKUPNI TEKUĆI TRANSFERI</t>
  </si>
  <si>
    <t xml:space="preserve">Kapitalni transferi drugim razinama vlasti </t>
  </si>
  <si>
    <t xml:space="preserve">Izdaci za nabavku stalnih sredstava </t>
  </si>
  <si>
    <t xml:space="preserve">  U   K   U   P   N   O     RASHODI + KAPITALNI IZDATCI + FINANCIRANJE</t>
  </si>
  <si>
    <t>U K U P N O KAPITALNI IZDATCI</t>
  </si>
  <si>
    <t>U K U P N O KAPITALNI  IZDATCI</t>
  </si>
  <si>
    <t>IV. KAPITALNI PRIMITCI</t>
  </si>
  <si>
    <t>Index      (17/11)</t>
  </si>
  <si>
    <t>Index (16/10)</t>
  </si>
  <si>
    <t>1</t>
  </si>
  <si>
    <t>13</t>
  </si>
  <si>
    <t>Index      (12/6)</t>
  </si>
  <si>
    <t>Projekt Jačanje uloge mjesnih zajednica</t>
  </si>
  <si>
    <t>RASHODI I IZDATCI</t>
  </si>
  <si>
    <t>Projekt općinskog, okolišnog i ekonomskog upravljanja (MEG)</t>
  </si>
  <si>
    <t>Projekt CentrikomNET</t>
  </si>
  <si>
    <t>OPĆI DIO</t>
  </si>
  <si>
    <t>(Rashodi i izdatci po proračunskim korisnicima)</t>
  </si>
  <si>
    <t xml:space="preserve">  PRENESENA SREDSTVA IZ PRETHODNE GODINE</t>
  </si>
  <si>
    <t>UKUPNO PRIHODI, PRIMITCI I PRENESENA SREDSTVA</t>
  </si>
  <si>
    <t>Ukupno prenesena sredstva iz prethodne godine</t>
  </si>
  <si>
    <t>Prijedlog Proračuna Općine Žepče za 2022. godinu  sastoji se od (u KM):</t>
  </si>
  <si>
    <r>
      <t>Izdatci u Prijedlogu Proračuna Općine Žepče za 2022. godinu r</t>
    </r>
    <r>
      <rPr>
        <sz val="10"/>
        <rFont val="Arial"/>
        <family val="2"/>
        <charset val="238"/>
      </rPr>
      <t>aspoređuju se po korisnicima u Posebnom dijelu Proračuna kako slijedi:</t>
    </r>
  </si>
  <si>
    <t xml:space="preserve">                                       Ovaj Prijedlog Proračuna za 2022. godinu stupa na snagu narednog dana od dana objavljivanja, a objavit će se  u "Službenim novinama Općine Žepče".</t>
  </si>
  <si>
    <t>Prijedlog Proračuna proračunska sredstva za 2022. godinu</t>
  </si>
  <si>
    <t xml:space="preserve">Prijedlog Proračuna-namjenska sredstva za 2022. godinu 
</t>
  </si>
  <si>
    <t xml:space="preserve">Prijedlog Proračuna-vlastiti prihodi za 2022. godinu 
</t>
  </si>
  <si>
    <t>Prijedlog Proračuna tekući transferi (donacije) za 2022. godinu</t>
  </si>
  <si>
    <t>Prijedlog Proračuna- kapitalni primitci za 2022. godinu</t>
  </si>
  <si>
    <t>Prijedlog  Proračuna za 2022. godinu</t>
  </si>
  <si>
    <t>Prijedlog Proračuna za  2022. godinu</t>
  </si>
  <si>
    <t>Sufinanc. Proj. Prekogran. suradnje 2.poziv (Centrikomnet)</t>
  </si>
  <si>
    <t>PRORAČUN</t>
  </si>
  <si>
    <t>Broj:01-11-212/21</t>
  </si>
  <si>
    <t>Žepče, 21.12.2021. godine</t>
  </si>
  <si>
    <t xml:space="preserve">Općinsko vijeće na svojoj 10. sjednici  održanoj 21.12.2021.godine, donosi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</si>
</sst>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name val="Arial"/>
      <family val="2"/>
    </font>
    <font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ADA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4" fillId="0" borderId="1" xfId="1" applyFont="1" applyBorder="1"/>
    <xf numFmtId="4" fontId="4" fillId="0" borderId="1" xfId="1" applyNumberFormat="1" applyFont="1" applyBorder="1" applyAlignment="1">
      <alignment horizontal="center" vertical="center" wrapText="1"/>
    </xf>
    <xf numFmtId="0" fontId="5" fillId="0" borderId="0" xfId="1" applyFont="1"/>
    <xf numFmtId="0" fontId="6" fillId="2" borderId="1" xfId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right" vertical="center" wrapText="1"/>
    </xf>
    <xf numFmtId="0" fontId="6" fillId="0" borderId="1" xfId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right" vertical="center" wrapText="1"/>
    </xf>
    <xf numFmtId="3" fontId="7" fillId="0" borderId="1" xfId="1" applyNumberFormat="1" applyFont="1" applyBorder="1" applyAlignment="1">
      <alignment horizontal="righ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righ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3" fontId="7" fillId="3" borderId="1" xfId="1" applyNumberFormat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0" fontId="6" fillId="2" borderId="1" xfId="1" applyFont="1" applyFill="1" applyBorder="1" applyAlignment="1">
      <alignment horizontal="left" vertical="center" wrapText="1"/>
    </xf>
    <xf numFmtId="3" fontId="6" fillId="2" borderId="1" xfId="1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9" fillId="4" borderId="13" xfId="3" applyFont="1" applyFill="1" applyBorder="1" applyAlignment="1" applyProtection="1">
      <alignment horizontal="center" vertical="center" wrapText="1"/>
      <protection locked="0"/>
    </xf>
    <xf numFmtId="0" fontId="9" fillId="4" borderId="4" xfId="3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/>
    <xf numFmtId="0" fontId="1" fillId="0" borderId="6" xfId="0" applyFont="1" applyBorder="1" applyAlignment="1">
      <alignment wrapText="1"/>
    </xf>
    <xf numFmtId="0" fontId="1" fillId="0" borderId="6" xfId="0" quotePrefix="1" applyFont="1" applyBorder="1" applyAlignment="1">
      <alignment horizontal="center"/>
    </xf>
    <xf numFmtId="3" fontId="1" fillId="0" borderId="6" xfId="0" quotePrefix="1" applyNumberFormat="1" applyFont="1" applyBorder="1"/>
    <xf numFmtId="0" fontId="1" fillId="0" borderId="8" xfId="0" applyFont="1" applyBorder="1"/>
    <xf numFmtId="0" fontId="1" fillId="0" borderId="8" xfId="0" applyFont="1" applyBorder="1" applyAlignment="1">
      <alignment wrapText="1"/>
    </xf>
    <xf numFmtId="0" fontId="1" fillId="0" borderId="8" xfId="0" quotePrefix="1" applyFont="1" applyBorder="1" applyAlignment="1">
      <alignment horizontal="center"/>
    </xf>
    <xf numFmtId="3" fontId="1" fillId="0" borderId="8" xfId="0" quotePrefix="1" applyNumberFormat="1" applyFont="1" applyBorder="1"/>
    <xf numFmtId="0" fontId="9" fillId="0" borderId="8" xfId="0" applyFont="1" applyBorder="1" applyAlignment="1">
      <alignment horizontal="right"/>
    </xf>
    <xf numFmtId="0" fontId="9" fillId="0" borderId="8" xfId="0" applyFont="1" applyBorder="1" applyAlignment="1">
      <alignment horizontal="right" wrapText="1"/>
    </xf>
    <xf numFmtId="49" fontId="9" fillId="0" borderId="8" xfId="0" applyNumberFormat="1" applyFont="1" applyBorder="1" applyAlignment="1">
      <alignment horizontal="center"/>
    </xf>
    <xf numFmtId="3" fontId="9" fillId="0" borderId="8" xfId="0" quotePrefix="1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8" xfId="0" applyFont="1" applyBorder="1" applyAlignment="1">
      <alignment horizontal="center"/>
    </xf>
    <xf numFmtId="3" fontId="1" fillId="0" borderId="8" xfId="0" applyNumberFormat="1" applyFont="1" applyBorder="1" applyAlignment="1">
      <alignment horizontal="right"/>
    </xf>
    <xf numFmtId="0" fontId="9" fillId="5" borderId="10" xfId="0" applyFont="1" applyFill="1" applyBorder="1" applyAlignment="1">
      <alignment horizontal="right"/>
    </xf>
    <xf numFmtId="0" fontId="9" fillId="5" borderId="10" xfId="0" applyFont="1" applyFill="1" applyBorder="1" applyAlignment="1">
      <alignment horizontal="center" wrapText="1"/>
    </xf>
    <xf numFmtId="49" fontId="9" fillId="5" borderId="10" xfId="0" applyNumberFormat="1" applyFont="1" applyFill="1" applyBorder="1" applyAlignment="1">
      <alignment horizontal="center"/>
    </xf>
    <xf numFmtId="3" fontId="9" fillId="5" borderId="10" xfId="0" quotePrefix="1" applyNumberFormat="1" applyFont="1" applyFill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4" borderId="18" xfId="3" applyFont="1" applyFill="1" applyBorder="1" applyAlignment="1" applyProtection="1">
      <alignment horizontal="center" vertical="center" wrapText="1"/>
      <protection locked="0"/>
    </xf>
    <xf numFmtId="49" fontId="9" fillId="0" borderId="19" xfId="0" applyNumberFormat="1" applyFont="1" applyBorder="1" applyAlignment="1">
      <alignment horizontal="center"/>
    </xf>
    <xf numFmtId="0" fontId="9" fillId="0" borderId="19" xfId="0" applyFont="1" applyBorder="1"/>
    <xf numFmtId="3" fontId="1" fillId="0" borderId="20" xfId="0" applyNumberFormat="1" applyFont="1" applyBorder="1"/>
    <xf numFmtId="0" fontId="9" fillId="0" borderId="0" xfId="0" applyFont="1"/>
    <xf numFmtId="0" fontId="9" fillId="0" borderId="8" xfId="0" applyFont="1" applyBorder="1"/>
    <xf numFmtId="3" fontId="1" fillId="0" borderId="21" xfId="0" applyNumberFormat="1" applyFont="1" applyBorder="1"/>
    <xf numFmtId="49" fontId="9" fillId="5" borderId="8" xfId="0" applyNumberFormat="1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3" fontId="9" fillId="5" borderId="21" xfId="0" applyNumberFormat="1" applyFont="1" applyFill="1" applyBorder="1"/>
    <xf numFmtId="3" fontId="9" fillId="5" borderId="8" xfId="0" applyNumberFormat="1" applyFont="1" applyFill="1" applyBorder="1"/>
    <xf numFmtId="0" fontId="10" fillId="0" borderId="0" xfId="4" applyFont="1" applyFill="1" applyAlignment="1">
      <alignment horizontal="left"/>
    </xf>
    <xf numFmtId="0" fontId="9" fillId="0" borderId="0" xfId="4" applyFont="1" applyAlignment="1">
      <alignment horizontal="center"/>
    </xf>
    <xf numFmtId="0" fontId="1" fillId="0" borderId="0" xfId="4" applyFont="1"/>
    <xf numFmtId="0" fontId="9" fillId="0" borderId="0" xfId="4" applyFont="1"/>
    <xf numFmtId="0" fontId="9" fillId="0" borderId="13" xfId="4" applyFont="1" applyBorder="1" applyAlignment="1">
      <alignment horizontal="center" vertical="center"/>
    </xf>
    <xf numFmtId="0" fontId="9" fillId="0" borderId="5" xfId="4" applyFont="1" applyFill="1" applyBorder="1" applyAlignment="1">
      <alignment horizontal="center" vertical="center"/>
    </xf>
    <xf numFmtId="0" fontId="9" fillId="5" borderId="19" xfId="4" applyFont="1" applyFill="1" applyBorder="1" applyAlignment="1">
      <alignment horizontal="center"/>
    </xf>
    <xf numFmtId="0" fontId="9" fillId="5" borderId="22" xfId="4" applyFont="1" applyFill="1" applyBorder="1" applyAlignment="1">
      <alignment horizontal="center"/>
    </xf>
    <xf numFmtId="0" fontId="9" fillId="5" borderId="19" xfId="4" applyFont="1" applyFill="1" applyBorder="1" applyAlignment="1">
      <alignment horizontal="left" vertical="center"/>
    </xf>
    <xf numFmtId="3" fontId="9" fillId="5" borderId="6" xfId="4" applyNumberFormat="1" applyFont="1" applyFill="1" applyBorder="1" applyAlignment="1">
      <alignment horizontal="right"/>
    </xf>
    <xf numFmtId="0" fontId="9" fillId="0" borderId="8" xfId="4" applyFont="1" applyBorder="1" applyAlignment="1">
      <alignment horizontal="center"/>
    </xf>
    <xf numFmtId="0" fontId="9" fillId="0" borderId="8" xfId="4" applyFont="1" applyFill="1" applyBorder="1"/>
    <xf numFmtId="3" fontId="9" fillId="0" borderId="19" xfId="4" applyNumberFormat="1" applyFont="1" applyFill="1" applyBorder="1" applyAlignment="1">
      <alignment horizontal="right"/>
    </xf>
    <xf numFmtId="0" fontId="1" fillId="0" borderId="8" xfId="4" applyFont="1" applyBorder="1" applyAlignment="1">
      <alignment horizontal="center"/>
    </xf>
    <xf numFmtId="0" fontId="1" fillId="0" borderId="8" xfId="4" applyFont="1" applyFill="1" applyBorder="1"/>
    <xf numFmtId="3" fontId="12" fillId="0" borderId="19" xfId="4" applyNumberFormat="1" applyFont="1" applyFill="1" applyBorder="1" applyAlignment="1">
      <alignment horizontal="right"/>
    </xf>
    <xf numFmtId="3" fontId="1" fillId="0" borderId="19" xfId="4" applyNumberFormat="1" applyFont="1" applyFill="1" applyBorder="1" applyAlignment="1">
      <alignment horizontal="right"/>
    </xf>
    <xf numFmtId="3" fontId="9" fillId="0" borderId="8" xfId="4" applyNumberFormat="1" applyFont="1" applyFill="1" applyBorder="1" applyAlignment="1">
      <alignment horizontal="right"/>
    </xf>
    <xf numFmtId="0" fontId="9" fillId="4" borderId="8" xfId="4" applyFont="1" applyFill="1" applyBorder="1" applyAlignment="1">
      <alignment horizontal="center"/>
    </xf>
    <xf numFmtId="0" fontId="1" fillId="4" borderId="8" xfId="4" applyFont="1" applyFill="1" applyBorder="1" applyAlignment="1">
      <alignment horizontal="center"/>
    </xf>
    <xf numFmtId="3" fontId="1" fillId="0" borderId="8" xfId="4" applyNumberFormat="1" applyFont="1" applyFill="1" applyBorder="1" applyAlignment="1">
      <alignment horizontal="right"/>
    </xf>
    <xf numFmtId="0" fontId="9" fillId="5" borderId="8" xfId="4" applyFont="1" applyFill="1" applyBorder="1" applyAlignment="1">
      <alignment horizontal="center"/>
    </xf>
    <xf numFmtId="3" fontId="9" fillId="5" borderId="19" xfId="4" applyNumberFormat="1" applyFont="1" applyFill="1" applyBorder="1" applyAlignment="1">
      <alignment horizontal="right"/>
    </xf>
    <xf numFmtId="0" fontId="9" fillId="0" borderId="19" xfId="4" applyFont="1" applyBorder="1" applyAlignment="1">
      <alignment horizontal="center"/>
    </xf>
    <xf numFmtId="0" fontId="9" fillId="0" borderId="19" xfId="4" applyFont="1" applyFill="1" applyBorder="1"/>
    <xf numFmtId="0" fontId="1" fillId="0" borderId="23" xfId="4" applyFont="1" applyBorder="1" applyAlignment="1">
      <alignment horizontal="center"/>
    </xf>
    <xf numFmtId="0" fontId="9" fillId="5" borderId="13" xfId="4" applyFont="1" applyFill="1" applyBorder="1" applyAlignment="1">
      <alignment horizontal="center"/>
    </xf>
    <xf numFmtId="0" fontId="9" fillId="5" borderId="13" xfId="4" applyFont="1" applyFill="1" applyBorder="1" applyAlignment="1">
      <alignment horizontal="center" vertical="center"/>
    </xf>
    <xf numFmtId="3" fontId="9" fillId="5" borderId="13" xfId="4" applyNumberFormat="1" applyFont="1" applyFill="1" applyBorder="1" applyAlignment="1">
      <alignment horizontal="right"/>
    </xf>
    <xf numFmtId="0" fontId="9" fillId="0" borderId="0" xfId="4" applyFont="1" applyFill="1" applyBorder="1" applyAlignment="1">
      <alignment horizontal="center"/>
    </xf>
    <xf numFmtId="0" fontId="9" fillId="0" borderId="0" xfId="4" applyFont="1" applyFill="1" applyBorder="1" applyAlignment="1">
      <alignment horizontal="center" vertical="center"/>
    </xf>
    <xf numFmtId="3" fontId="9" fillId="0" borderId="0" xfId="4" applyNumberFormat="1" applyFont="1" applyFill="1" applyBorder="1" applyAlignment="1">
      <alignment horizontal="right"/>
    </xf>
    <xf numFmtId="0" fontId="1" fillId="0" borderId="24" xfId="4" applyFont="1" applyBorder="1" applyAlignment="1">
      <alignment horizontal="center"/>
    </xf>
    <xf numFmtId="0" fontId="1" fillId="0" borderId="8" xfId="4" applyFont="1" applyFill="1" applyBorder="1" applyAlignment="1">
      <alignment horizontal="left" vertical="center" wrapText="1"/>
    </xf>
    <xf numFmtId="49" fontId="1" fillId="0" borderId="8" xfId="4" applyNumberFormat="1" applyFont="1" applyFill="1" applyBorder="1" applyAlignment="1">
      <alignment wrapText="1"/>
    </xf>
    <xf numFmtId="0" fontId="12" fillId="0" borderId="8" xfId="4" applyFont="1" applyBorder="1" applyAlignment="1">
      <alignment horizontal="center"/>
    </xf>
    <xf numFmtId="0" fontId="12" fillId="0" borderId="8" xfId="4" applyFont="1" applyFill="1" applyBorder="1"/>
    <xf numFmtId="3" fontId="12" fillId="0" borderId="8" xfId="4" applyNumberFormat="1" applyFont="1" applyFill="1" applyBorder="1" applyAlignment="1">
      <alignment horizontal="right"/>
    </xf>
    <xf numFmtId="49" fontId="12" fillId="0" borderId="8" xfId="4" applyNumberFormat="1" applyFont="1" applyBorder="1" applyAlignment="1">
      <alignment horizontal="center"/>
    </xf>
    <xf numFmtId="3" fontId="12" fillId="4" borderId="8" xfId="4" applyNumberFormat="1" applyFont="1" applyFill="1" applyBorder="1" applyAlignment="1">
      <alignment horizontal="right"/>
    </xf>
    <xf numFmtId="3" fontId="12" fillId="4" borderId="19" xfId="4" applyNumberFormat="1" applyFont="1" applyFill="1" applyBorder="1" applyAlignment="1">
      <alignment horizontal="right"/>
    </xf>
    <xf numFmtId="0" fontId="12" fillId="0" borderId="19" xfId="4" applyFont="1" applyBorder="1" applyAlignment="1">
      <alignment horizontal="center"/>
    </xf>
    <xf numFmtId="0" fontId="1" fillId="0" borderId="25" xfId="0" applyFont="1" applyFill="1" applyBorder="1"/>
    <xf numFmtId="0" fontId="1" fillId="0" borderId="8" xfId="4" applyFont="1" applyFill="1" applyBorder="1" applyAlignment="1">
      <alignment wrapText="1"/>
    </xf>
    <xf numFmtId="3" fontId="12" fillId="6" borderId="19" xfId="4" applyNumberFormat="1" applyFont="1" applyFill="1" applyBorder="1" applyAlignment="1">
      <alignment horizontal="right"/>
    </xf>
    <xf numFmtId="0" fontId="9" fillId="4" borderId="1" xfId="4" applyFont="1" applyFill="1" applyBorder="1" applyAlignment="1">
      <alignment horizontal="center"/>
    </xf>
    <xf numFmtId="0" fontId="1" fillId="4" borderId="1" xfId="4" applyFont="1" applyFill="1" applyBorder="1" applyAlignment="1">
      <alignment horizontal="center"/>
    </xf>
    <xf numFmtId="0" fontId="9" fillId="4" borderId="25" xfId="4" applyFont="1" applyFill="1" applyBorder="1" applyAlignment="1">
      <alignment horizontal="center"/>
    </xf>
    <xf numFmtId="0" fontId="1" fillId="4" borderId="25" xfId="4" applyFont="1" applyFill="1" applyBorder="1" applyAlignment="1">
      <alignment horizontal="center"/>
    </xf>
    <xf numFmtId="3" fontId="9" fillId="5" borderId="14" xfId="4" applyNumberFormat="1" applyFont="1" applyFill="1" applyBorder="1" applyAlignment="1">
      <alignment horizontal="right"/>
    </xf>
    <xf numFmtId="0" fontId="13" fillId="0" borderId="19" xfId="4" applyFont="1" applyBorder="1" applyAlignment="1">
      <alignment horizontal="center"/>
    </xf>
    <xf numFmtId="0" fontId="13" fillId="0" borderId="19" xfId="4" applyFont="1" applyFill="1" applyBorder="1"/>
    <xf numFmtId="0" fontId="9" fillId="0" borderId="8" xfId="4" applyFont="1" applyFill="1" applyBorder="1" applyAlignment="1">
      <alignment wrapText="1"/>
    </xf>
    <xf numFmtId="0" fontId="0" fillId="0" borderId="0" xfId="0" applyFill="1"/>
    <xf numFmtId="0" fontId="9" fillId="0" borderId="12" xfId="4" applyFont="1" applyBorder="1" applyAlignment="1"/>
    <xf numFmtId="0" fontId="1" fillId="0" borderId="0" xfId="4" applyFont="1" applyFill="1" applyBorder="1" applyAlignment="1">
      <alignment wrapText="1"/>
    </xf>
    <xf numFmtId="3" fontId="1" fillId="0" borderId="0" xfId="4" applyNumberFormat="1" applyFont="1" applyFill="1" applyBorder="1" applyAlignment="1">
      <alignment horizontal="right"/>
    </xf>
    <xf numFmtId="0" fontId="9" fillId="5" borderId="19" xfId="4" applyFont="1" applyFill="1" applyBorder="1" applyAlignment="1">
      <alignment horizontal="left" vertical="center" wrapText="1"/>
    </xf>
    <xf numFmtId="0" fontId="1" fillId="0" borderId="24" xfId="4" applyFont="1" applyFill="1" applyBorder="1"/>
    <xf numFmtId="3" fontId="1" fillId="0" borderId="24" xfId="4" applyNumberFormat="1" applyFont="1" applyFill="1" applyBorder="1" applyAlignment="1">
      <alignment horizontal="right"/>
    </xf>
    <xf numFmtId="3" fontId="1" fillId="3" borderId="24" xfId="4" applyNumberFormat="1" applyFont="1" applyFill="1" applyBorder="1" applyAlignment="1">
      <alignment horizontal="right"/>
    </xf>
    <xf numFmtId="3" fontId="9" fillId="0" borderId="24" xfId="4" applyNumberFormat="1" applyFont="1" applyFill="1" applyBorder="1" applyAlignment="1">
      <alignment horizontal="right"/>
    </xf>
    <xf numFmtId="3" fontId="1" fillId="4" borderId="8" xfId="4" applyNumberFormat="1" applyFont="1" applyFill="1" applyBorder="1" applyAlignment="1">
      <alignment horizontal="right"/>
    </xf>
    <xf numFmtId="0" fontId="10" fillId="5" borderId="13" xfId="4" applyFont="1" applyFill="1" applyBorder="1" applyAlignment="1">
      <alignment horizontal="center" vertical="center"/>
    </xf>
    <xf numFmtId="0" fontId="1" fillId="4" borderId="0" xfId="5" applyFill="1" applyProtection="1">
      <protection locked="0"/>
    </xf>
    <xf numFmtId="0" fontId="15" fillId="4" borderId="0" xfId="5" applyFont="1" applyFill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16" fillId="4" borderId="13" xfId="5" applyFont="1" applyFill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1" fontId="4" fillId="4" borderId="35" xfId="5" applyNumberFormat="1" applyFont="1" applyFill="1" applyBorder="1" applyAlignment="1" applyProtection="1">
      <alignment horizontal="center"/>
      <protection locked="0"/>
    </xf>
    <xf numFmtId="0" fontId="4" fillId="4" borderId="36" xfId="5" applyFont="1" applyFill="1" applyBorder="1" applyAlignment="1" applyProtection="1">
      <alignment horizontal="center"/>
      <protection locked="0"/>
    </xf>
    <xf numFmtId="0" fontId="4" fillId="4" borderId="15" xfId="5" applyFont="1" applyFill="1" applyBorder="1" applyAlignment="1" applyProtection="1">
      <alignment horizontal="center"/>
      <protection locked="0"/>
    </xf>
    <xf numFmtId="0" fontId="4" fillId="4" borderId="13" xfId="5" applyFont="1" applyFill="1" applyBorder="1" applyAlignment="1" applyProtection="1">
      <alignment horizontal="center"/>
      <protection locked="0"/>
    </xf>
    <xf numFmtId="49" fontId="9" fillId="5" borderId="6" xfId="5" applyNumberFormat="1" applyFont="1" applyFill="1" applyBorder="1" applyAlignment="1" applyProtection="1">
      <alignment horizontal="right"/>
    </xf>
    <xf numFmtId="49" fontId="9" fillId="5" borderId="6" xfId="5" applyNumberFormat="1" applyFont="1" applyFill="1" applyBorder="1" applyAlignment="1" applyProtection="1">
      <alignment horizontal="left"/>
    </xf>
    <xf numFmtId="0" fontId="9" fillId="5" borderId="6" xfId="5" applyFont="1" applyFill="1" applyBorder="1" applyAlignment="1" applyProtection="1"/>
    <xf numFmtId="0" fontId="9" fillId="5" borderId="6" xfId="5" applyFont="1" applyFill="1" applyBorder="1" applyProtection="1"/>
    <xf numFmtId="0" fontId="9" fillId="5" borderId="6" xfId="5" applyFont="1" applyFill="1" applyBorder="1" applyAlignment="1" applyProtection="1">
      <alignment horizontal="left" wrapText="1"/>
    </xf>
    <xf numFmtId="3" fontId="13" fillId="5" borderId="8" xfId="5" applyNumberFormat="1" applyFont="1" applyFill="1" applyBorder="1"/>
    <xf numFmtId="49" fontId="1" fillId="0" borderId="8" xfId="5" applyNumberFormat="1" applyFont="1" applyFill="1" applyBorder="1" applyAlignment="1" applyProtection="1">
      <alignment horizontal="right"/>
    </xf>
    <xf numFmtId="49" fontId="1" fillId="0" borderId="8" xfId="5" applyNumberFormat="1" applyFont="1" applyFill="1" applyBorder="1" applyAlignment="1" applyProtection="1">
      <alignment horizontal="left"/>
    </xf>
    <xf numFmtId="0" fontId="1" fillId="0" borderId="8" xfId="5" applyFont="1" applyFill="1" applyBorder="1" applyAlignment="1" applyProtection="1"/>
    <xf numFmtId="0" fontId="1" fillId="0" borderId="8" xfId="5" applyFont="1" applyFill="1" applyBorder="1" applyProtection="1"/>
    <xf numFmtId="0" fontId="1" fillId="0" borderId="8" xfId="5" applyFont="1" applyFill="1" applyBorder="1" applyAlignment="1" applyProtection="1">
      <alignment horizontal="left" wrapText="1"/>
    </xf>
    <xf numFmtId="3" fontId="1" fillId="0" borderId="8" xfId="5" applyNumberFormat="1" applyFont="1" applyFill="1" applyBorder="1"/>
    <xf numFmtId="49" fontId="9" fillId="5" borderId="8" xfId="5" applyNumberFormat="1" applyFont="1" applyFill="1" applyBorder="1" applyAlignment="1" applyProtection="1">
      <alignment horizontal="right"/>
    </xf>
    <xf numFmtId="49" fontId="9" fillId="5" borderId="8" xfId="5" applyNumberFormat="1" applyFont="1" applyFill="1" applyBorder="1" applyAlignment="1" applyProtection="1">
      <alignment horizontal="left"/>
    </xf>
    <xf numFmtId="0" fontId="9" fillId="5" borderId="8" xfId="5" applyFont="1" applyFill="1" applyBorder="1" applyAlignment="1" applyProtection="1"/>
    <xf numFmtId="0" fontId="9" fillId="5" borderId="8" xfId="5" applyFont="1" applyFill="1" applyBorder="1" applyProtection="1"/>
    <xf numFmtId="0" fontId="9" fillId="5" borderId="8" xfId="5" applyFont="1" applyFill="1" applyBorder="1" applyAlignment="1" applyProtection="1">
      <alignment horizontal="left"/>
    </xf>
    <xf numFmtId="3" fontId="9" fillId="5" borderId="8" xfId="5" applyNumberFormat="1" applyFont="1" applyFill="1" applyBorder="1"/>
    <xf numFmtId="0" fontId="1" fillId="0" borderId="8" xfId="5" applyFont="1" applyFill="1" applyBorder="1" applyAlignment="1" applyProtection="1">
      <alignment horizontal="left"/>
    </xf>
    <xf numFmtId="49" fontId="9" fillId="5" borderId="8" xfId="5" applyNumberFormat="1" applyFont="1" applyFill="1" applyBorder="1" applyAlignment="1">
      <alignment horizontal="right"/>
    </xf>
    <xf numFmtId="49" fontId="9" fillId="5" borderId="8" xfId="5" applyNumberFormat="1" applyFont="1" applyFill="1" applyBorder="1" applyAlignment="1">
      <alignment horizontal="left"/>
    </xf>
    <xf numFmtId="0" fontId="9" fillId="5" borderId="8" xfId="5" applyFont="1" applyFill="1" applyBorder="1" applyAlignment="1"/>
    <xf numFmtId="0" fontId="9" fillId="5" borderId="8" xfId="5" applyFont="1" applyFill="1" applyBorder="1"/>
    <xf numFmtId="0" fontId="9" fillId="5" borderId="8" xfId="5" applyFont="1" applyFill="1" applyBorder="1" applyAlignment="1">
      <alignment horizontal="left" wrapText="1"/>
    </xf>
    <xf numFmtId="49" fontId="1" fillId="4" borderId="8" xfId="5" applyNumberFormat="1" applyFont="1" applyFill="1" applyBorder="1" applyAlignment="1">
      <alignment horizontal="right"/>
    </xf>
    <xf numFmtId="0" fontId="1" fillId="0" borderId="8" xfId="5" applyFont="1" applyFill="1" applyBorder="1" applyAlignment="1" applyProtection="1">
      <alignment horizontal="right"/>
      <protection locked="0"/>
    </xf>
    <xf numFmtId="3" fontId="1" fillId="0" borderId="8" xfId="5" applyNumberFormat="1" applyFont="1" applyFill="1" applyBorder="1" applyProtection="1"/>
    <xf numFmtId="0" fontId="1" fillId="0" borderId="23" xfId="5" applyFont="1" applyFill="1" applyBorder="1" applyAlignment="1" applyProtection="1">
      <alignment wrapText="1"/>
      <protection locked="0"/>
    </xf>
    <xf numFmtId="3" fontId="1" fillId="0" borderId="8" xfId="5" applyNumberFormat="1" applyFont="1" applyFill="1" applyBorder="1" applyAlignment="1" applyProtection="1">
      <alignment wrapText="1"/>
    </xf>
    <xf numFmtId="49" fontId="1" fillId="4" borderId="8" xfId="5" applyNumberFormat="1" applyFont="1" applyFill="1" applyBorder="1" applyAlignment="1">
      <alignment horizontal="left"/>
    </xf>
    <xf numFmtId="0" fontId="1" fillId="4" borderId="8" xfId="5" applyFont="1" applyFill="1" applyBorder="1" applyAlignment="1"/>
    <xf numFmtId="0" fontId="1" fillId="4" borderId="8" xfId="5" applyFont="1" applyFill="1" applyBorder="1" applyAlignment="1" applyProtection="1">
      <alignment horizontal="right"/>
      <protection locked="0"/>
    </xf>
    <xf numFmtId="0" fontId="1" fillId="4" borderId="23" xfId="5" applyFont="1" applyFill="1" applyBorder="1" applyAlignment="1" applyProtection="1">
      <alignment wrapText="1"/>
      <protection locked="0"/>
    </xf>
    <xf numFmtId="3" fontId="1" fillId="4" borderId="8" xfId="5" applyNumberFormat="1" applyFont="1" applyFill="1" applyBorder="1" applyAlignment="1" applyProtection="1">
      <alignment wrapText="1"/>
    </xf>
    <xf numFmtId="0" fontId="12" fillId="4" borderId="8" xfId="5" applyFont="1" applyFill="1" applyBorder="1" applyAlignment="1" applyProtection="1">
      <alignment horizontal="center"/>
      <protection locked="0"/>
    </xf>
    <xf numFmtId="0" fontId="1" fillId="4" borderId="8" xfId="5" applyFont="1" applyFill="1" applyBorder="1" applyAlignment="1" applyProtection="1">
      <alignment horizontal="left" wrapText="1"/>
    </xf>
    <xf numFmtId="0" fontId="1" fillId="4" borderId="8" xfId="5" applyFont="1" applyFill="1" applyBorder="1" applyAlignment="1" applyProtection="1">
      <alignment horizontal="left"/>
    </xf>
    <xf numFmtId="3" fontId="9" fillId="4" borderId="8" xfId="5" applyNumberFormat="1" applyFont="1" applyFill="1" applyBorder="1" applyAlignment="1" applyProtection="1">
      <alignment wrapText="1"/>
    </xf>
    <xf numFmtId="3" fontId="9" fillId="5" borderId="8" xfId="5" applyNumberFormat="1" applyFont="1" applyFill="1" applyBorder="1" applyProtection="1"/>
    <xf numFmtId="49" fontId="1" fillId="4" borderId="8" xfId="5" applyNumberFormat="1" applyFont="1" applyFill="1" applyBorder="1" applyAlignment="1" applyProtection="1">
      <alignment horizontal="right"/>
    </xf>
    <xf numFmtId="49" fontId="1" fillId="4" borderId="8" xfId="5" applyNumberFormat="1" applyFont="1" applyFill="1" applyBorder="1" applyAlignment="1" applyProtection="1">
      <alignment horizontal="left"/>
    </xf>
    <xf numFmtId="0" fontId="1" fillId="4" borderId="8" xfId="5" applyFont="1" applyFill="1" applyBorder="1" applyAlignment="1" applyProtection="1"/>
    <xf numFmtId="0" fontId="1" fillId="4" borderId="8" xfId="5" applyFont="1" applyFill="1" applyBorder="1" applyProtection="1"/>
    <xf numFmtId="3" fontId="1" fillId="4" borderId="8" xfId="5" applyNumberFormat="1" applyFont="1" applyFill="1" applyBorder="1" applyProtection="1"/>
    <xf numFmtId="0" fontId="1" fillId="4" borderId="8" xfId="5" applyFont="1" applyFill="1" applyBorder="1" applyAlignment="1" applyProtection="1">
      <alignment wrapText="1"/>
      <protection locked="0"/>
    </xf>
    <xf numFmtId="0" fontId="9" fillId="5" borderId="8" xfId="5" applyFont="1" applyFill="1" applyBorder="1" applyAlignment="1" applyProtection="1">
      <alignment horizontal="left" wrapText="1"/>
    </xf>
    <xf numFmtId="0" fontId="12" fillId="4" borderId="8" xfId="5" applyFont="1" applyFill="1" applyBorder="1" applyAlignment="1" applyProtection="1">
      <alignment horizontal="right"/>
      <protection locked="0"/>
    </xf>
    <xf numFmtId="0" fontId="12" fillId="0" borderId="23" xfId="5" applyFont="1" applyFill="1" applyBorder="1" applyAlignment="1" applyProtection="1">
      <alignment wrapText="1"/>
      <protection locked="0"/>
    </xf>
    <xf numFmtId="0" fontId="12" fillId="0" borderId="8" xfId="5" applyFont="1" applyFill="1" applyBorder="1" applyAlignment="1" applyProtection="1">
      <alignment horizontal="right"/>
      <protection locked="0"/>
    </xf>
    <xf numFmtId="0" fontId="1" fillId="4" borderId="8" xfId="5" applyFont="1" applyFill="1" applyBorder="1" applyAlignment="1" applyProtection="1">
      <alignment horizontal="left" vertical="center" wrapText="1"/>
      <protection locked="0"/>
    </xf>
    <xf numFmtId="0" fontId="1" fillId="4" borderId="8" xfId="5" applyFill="1" applyBorder="1" applyAlignment="1" applyProtection="1">
      <alignment horizontal="right"/>
      <protection locked="0"/>
    </xf>
    <xf numFmtId="0" fontId="9" fillId="4" borderId="8" xfId="5" applyFont="1" applyFill="1" applyBorder="1" applyAlignment="1" applyProtection="1">
      <alignment horizontal="left"/>
    </xf>
    <xf numFmtId="0" fontId="1" fillId="4" borderId="8" xfId="5" applyFont="1" applyFill="1" applyBorder="1" applyAlignment="1" applyProtection="1">
      <alignment horizontal="left" vertical="center" wrapText="1"/>
    </xf>
    <xf numFmtId="3" fontId="9" fillId="5" borderId="8" xfId="5" applyNumberFormat="1" applyFont="1" applyFill="1" applyBorder="1" applyAlignment="1" applyProtection="1">
      <alignment wrapText="1"/>
    </xf>
    <xf numFmtId="0" fontId="0" fillId="4" borderId="0" xfId="0" applyFill="1"/>
    <xf numFmtId="49" fontId="1" fillId="5" borderId="8" xfId="5" applyNumberFormat="1" applyFont="1" applyFill="1" applyBorder="1" applyAlignment="1" applyProtection="1">
      <alignment horizontal="right"/>
    </xf>
    <xf numFmtId="49" fontId="1" fillId="5" borderId="8" xfId="5" applyNumberFormat="1" applyFont="1" applyFill="1" applyBorder="1" applyAlignment="1" applyProtection="1">
      <alignment horizontal="left"/>
    </xf>
    <xf numFmtId="0" fontId="1" fillId="5" borderId="8" xfId="5" applyFont="1" applyFill="1" applyBorder="1" applyProtection="1"/>
    <xf numFmtId="49" fontId="9" fillId="0" borderId="8" xfId="5" applyNumberFormat="1" applyFont="1" applyFill="1" applyBorder="1" applyAlignment="1" applyProtection="1">
      <alignment horizontal="right"/>
    </xf>
    <xf numFmtId="49" fontId="9" fillId="0" borderId="8" xfId="5" applyNumberFormat="1" applyFont="1" applyFill="1" applyBorder="1" applyAlignment="1" applyProtection="1">
      <alignment horizontal="left"/>
    </xf>
    <xf numFmtId="0" fontId="9" fillId="0" borderId="8" xfId="5" applyFont="1" applyFill="1" applyBorder="1" applyAlignment="1" applyProtection="1"/>
    <xf numFmtId="0" fontId="9" fillId="0" borderId="8" xfId="5" applyFont="1" applyFill="1" applyBorder="1" applyProtection="1"/>
    <xf numFmtId="0" fontId="9" fillId="0" borderId="8" xfId="5" applyFont="1" applyFill="1" applyBorder="1" applyAlignment="1" applyProtection="1">
      <alignment horizontal="left" wrapText="1"/>
    </xf>
    <xf numFmtId="3" fontId="9" fillId="0" borderId="8" xfId="5" applyNumberFormat="1" applyFont="1" applyFill="1" applyBorder="1" applyAlignment="1" applyProtection="1">
      <alignment wrapText="1"/>
    </xf>
    <xf numFmtId="0" fontId="9" fillId="4" borderId="8" xfId="5" applyFont="1" applyFill="1" applyBorder="1" applyAlignment="1" applyProtection="1"/>
    <xf numFmtId="0" fontId="9" fillId="4" borderId="8" xfId="5" applyFont="1" applyFill="1" applyBorder="1" applyProtection="1"/>
    <xf numFmtId="0" fontId="9" fillId="0" borderId="0" xfId="0" applyFont="1" applyFill="1"/>
    <xf numFmtId="49" fontId="9" fillId="0" borderId="24" xfId="5" applyNumberFormat="1" applyFont="1" applyFill="1" applyBorder="1" applyAlignment="1" applyProtection="1">
      <alignment horizontal="right"/>
    </xf>
    <xf numFmtId="49" fontId="9" fillId="0" borderId="24" xfId="5" applyNumberFormat="1" applyFont="1" applyFill="1" applyBorder="1" applyAlignment="1" applyProtection="1">
      <alignment horizontal="left"/>
    </xf>
    <xf numFmtId="0" fontId="13" fillId="0" borderId="24" xfId="5" applyFont="1" applyFill="1" applyBorder="1" applyAlignment="1" applyProtection="1"/>
    <xf numFmtId="0" fontId="9" fillId="0" borderId="24" xfId="5" applyFont="1" applyFill="1" applyBorder="1" applyProtection="1"/>
    <xf numFmtId="0" fontId="9" fillId="0" borderId="24" xfId="5" applyFont="1" applyFill="1" applyBorder="1" applyAlignment="1" applyProtection="1">
      <alignment horizontal="left" wrapText="1"/>
    </xf>
    <xf numFmtId="3" fontId="9" fillId="0" borderId="24" xfId="5" applyNumberFormat="1" applyFont="1" applyFill="1" applyBorder="1" applyAlignment="1" applyProtection="1">
      <alignment wrapText="1"/>
    </xf>
    <xf numFmtId="49" fontId="9" fillId="5" borderId="13" xfId="5" applyNumberFormat="1" applyFont="1" applyFill="1" applyBorder="1" applyAlignment="1" applyProtection="1">
      <alignment horizontal="right"/>
    </xf>
    <xf numFmtId="49" fontId="9" fillId="5" borderId="13" xfId="5" applyNumberFormat="1" applyFont="1" applyFill="1" applyBorder="1" applyAlignment="1" applyProtection="1">
      <alignment horizontal="left"/>
    </xf>
    <xf numFmtId="0" fontId="9" fillId="5" borderId="13" xfId="5" applyFont="1" applyFill="1" applyBorder="1" applyAlignment="1" applyProtection="1"/>
    <xf numFmtId="0" fontId="9" fillId="5" borderId="13" xfId="5" applyFont="1" applyFill="1" applyBorder="1" applyProtection="1"/>
    <xf numFmtId="0" fontId="9" fillId="5" borderId="13" xfId="5" applyFont="1" applyFill="1" applyBorder="1" applyAlignment="1" applyProtection="1">
      <alignment horizontal="center" wrapText="1"/>
    </xf>
    <xf numFmtId="3" fontId="9" fillId="5" borderId="13" xfId="5" applyNumberFormat="1" applyFont="1" applyFill="1" applyBorder="1" applyAlignment="1" applyProtection="1">
      <alignment wrapText="1"/>
    </xf>
    <xf numFmtId="0" fontId="0" fillId="0" borderId="0" xfId="0" applyFill="1" applyBorder="1"/>
    <xf numFmtId="49" fontId="9" fillId="0" borderId="0" xfId="5" applyNumberFormat="1" applyFont="1" applyFill="1" applyBorder="1" applyAlignment="1" applyProtection="1">
      <alignment horizontal="right"/>
    </xf>
    <xf numFmtId="49" fontId="9" fillId="0" borderId="0" xfId="5" applyNumberFormat="1" applyFont="1" applyFill="1" applyBorder="1" applyAlignment="1" applyProtection="1">
      <alignment horizontal="left"/>
    </xf>
    <xf numFmtId="0" fontId="9" fillId="0" borderId="0" xfId="5" applyFont="1" applyFill="1" applyBorder="1" applyAlignment="1" applyProtection="1"/>
    <xf numFmtId="0" fontId="9" fillId="0" borderId="0" xfId="5" applyFont="1" applyFill="1" applyBorder="1" applyProtection="1"/>
    <xf numFmtId="0" fontId="9" fillId="0" borderId="0" xfId="5" applyFont="1" applyFill="1" applyBorder="1" applyAlignment="1" applyProtection="1">
      <alignment horizontal="left" wrapText="1"/>
    </xf>
    <xf numFmtId="3" fontId="9" fillId="0" borderId="0" xfId="5" applyNumberFormat="1" applyFont="1" applyFill="1" applyBorder="1" applyAlignment="1" applyProtection="1">
      <alignment wrapText="1"/>
    </xf>
    <xf numFmtId="0" fontId="13" fillId="0" borderId="0" xfId="0" applyFont="1" applyFill="1" applyBorder="1"/>
    <xf numFmtId="49" fontId="13" fillId="0" borderId="0" xfId="5" applyNumberFormat="1" applyFont="1" applyFill="1" applyBorder="1" applyAlignment="1" applyProtection="1">
      <alignment horizontal="right"/>
    </xf>
    <xf numFmtId="49" fontId="13" fillId="0" borderId="0" xfId="5" applyNumberFormat="1" applyFont="1" applyFill="1" applyBorder="1" applyAlignment="1" applyProtection="1">
      <alignment horizontal="left"/>
    </xf>
    <xf numFmtId="0" fontId="13" fillId="0" borderId="0" xfId="5" applyFont="1" applyFill="1" applyBorder="1" applyAlignment="1" applyProtection="1"/>
    <xf numFmtId="0" fontId="13" fillId="0" borderId="0" xfId="5" applyFont="1" applyFill="1" applyBorder="1" applyAlignment="1" applyProtection="1">
      <alignment horizontal="right"/>
      <protection locked="0"/>
    </xf>
    <xf numFmtId="0" fontId="13" fillId="0" borderId="0" xfId="5" applyFont="1" applyFill="1" applyBorder="1" applyAlignment="1" applyProtection="1">
      <alignment horizontal="left"/>
    </xf>
    <xf numFmtId="3" fontId="13" fillId="0" borderId="0" xfId="5" applyNumberFormat="1" applyFont="1" applyFill="1" applyBorder="1" applyProtection="1"/>
    <xf numFmtId="1" fontId="9" fillId="0" borderId="37" xfId="5" applyNumberFormat="1" applyFont="1" applyFill="1" applyBorder="1" applyAlignment="1" applyProtection="1">
      <alignment horizontal="right"/>
      <protection locked="0"/>
    </xf>
    <xf numFmtId="0" fontId="9" fillId="0" borderId="38" xfId="5" applyFont="1" applyFill="1" applyBorder="1" applyProtection="1">
      <protection locked="0"/>
    </xf>
    <xf numFmtId="3" fontId="9" fillId="0" borderId="8" xfId="5" applyNumberFormat="1" applyFont="1" applyFill="1" applyBorder="1" applyProtection="1">
      <protection locked="0"/>
    </xf>
    <xf numFmtId="49" fontId="10" fillId="0" borderId="0" xfId="5" applyNumberFormat="1" applyFont="1" applyFill="1" applyBorder="1" applyAlignment="1" applyProtection="1">
      <alignment horizontal="left"/>
    </xf>
    <xf numFmtId="0" fontId="16" fillId="4" borderId="13" xfId="5" applyFont="1" applyFill="1" applyBorder="1" applyAlignment="1" applyProtection="1">
      <alignment horizontal="center"/>
      <protection locked="0"/>
    </xf>
    <xf numFmtId="3" fontId="13" fillId="0" borderId="6" xfId="5" applyNumberFormat="1" applyFont="1" applyFill="1" applyBorder="1" applyProtection="1"/>
    <xf numFmtId="3" fontId="13" fillId="0" borderId="8" xfId="5" applyNumberFormat="1" applyFont="1" applyFill="1" applyBorder="1" applyProtection="1"/>
    <xf numFmtId="3" fontId="0" fillId="0" borderId="0" xfId="0" applyNumberFormat="1"/>
    <xf numFmtId="0" fontId="1" fillId="4" borderId="0" xfId="5" applyFont="1" applyFill="1" applyAlignment="1" applyProtection="1">
      <alignment horizontal="right"/>
      <protection locked="0"/>
    </xf>
    <xf numFmtId="0" fontId="1" fillId="4" borderId="0" xfId="5" applyFont="1" applyFill="1" applyProtection="1">
      <protection locked="0"/>
    </xf>
    <xf numFmtId="0" fontId="15" fillId="4" borderId="0" xfId="5" applyFont="1" applyFill="1" applyBorder="1" applyProtection="1">
      <protection locked="0"/>
    </xf>
    <xf numFmtId="0" fontId="0" fillId="0" borderId="0" xfId="0" applyProtection="1">
      <protection locked="0"/>
    </xf>
    <xf numFmtId="49" fontId="13" fillId="4" borderId="40" xfId="5" applyNumberFormat="1" applyFont="1" applyFill="1" applyBorder="1" applyAlignment="1" applyProtection="1">
      <alignment horizontal="right"/>
      <protection locked="0"/>
    </xf>
    <xf numFmtId="49" fontId="13" fillId="4" borderId="41" xfId="5" applyNumberFormat="1" applyFont="1" applyFill="1" applyBorder="1" applyAlignment="1" applyProtection="1">
      <alignment horizontal="right"/>
      <protection locked="0"/>
    </xf>
    <xf numFmtId="1" fontId="1" fillId="4" borderId="41" xfId="5" applyNumberFormat="1" applyFill="1" applyBorder="1" applyAlignment="1" applyProtection="1">
      <alignment horizontal="right"/>
      <protection locked="0"/>
    </xf>
    <xf numFmtId="0" fontId="1" fillId="4" borderId="42" xfId="5" applyFill="1" applyBorder="1" applyAlignment="1" applyProtection="1">
      <alignment horizontal="right"/>
      <protection locked="0"/>
    </xf>
    <xf numFmtId="0" fontId="9" fillId="4" borderId="23" xfId="5" applyFont="1" applyFill="1" applyBorder="1" applyProtection="1">
      <protection locked="0"/>
    </xf>
    <xf numFmtId="3" fontId="9" fillId="4" borderId="6" xfId="5" applyNumberFormat="1" applyFont="1" applyFill="1" applyBorder="1" applyProtection="1">
      <protection locked="0"/>
    </xf>
    <xf numFmtId="49" fontId="13" fillId="0" borderId="43" xfId="5" applyNumberFormat="1" applyFont="1" applyFill="1" applyBorder="1" applyAlignment="1" applyProtection="1">
      <alignment horizontal="right"/>
    </xf>
    <xf numFmtId="0" fontId="1" fillId="0" borderId="1" xfId="5" applyFill="1" applyBorder="1" applyAlignment="1" applyProtection="1">
      <alignment horizontal="right"/>
    </xf>
    <xf numFmtId="1" fontId="9" fillId="0" borderId="1" xfId="5" applyNumberFormat="1" applyFont="1" applyFill="1" applyBorder="1" applyAlignment="1" applyProtection="1">
      <alignment horizontal="right"/>
    </xf>
    <xf numFmtId="0" fontId="9" fillId="0" borderId="42" xfId="5" applyFont="1" applyFill="1" applyBorder="1" applyAlignment="1" applyProtection="1">
      <alignment horizontal="right"/>
    </xf>
    <xf numFmtId="0" fontId="9" fillId="0" borderId="23" xfId="5" applyFont="1" applyFill="1" applyBorder="1" applyAlignment="1" applyProtection="1">
      <alignment wrapText="1"/>
    </xf>
    <xf numFmtId="3" fontId="9" fillId="0" borderId="19" xfId="5" applyNumberFormat="1" applyFont="1" applyFill="1" applyBorder="1" applyAlignment="1" applyProtection="1">
      <alignment wrapText="1"/>
    </xf>
    <xf numFmtId="49" fontId="13" fillId="0" borderId="43" xfId="5" applyNumberFormat="1" applyFont="1" applyFill="1" applyBorder="1" applyAlignment="1" applyProtection="1">
      <alignment horizontal="right"/>
      <protection locked="0"/>
    </xf>
    <xf numFmtId="0" fontId="1" fillId="0" borderId="1" xfId="5" applyFill="1" applyBorder="1" applyAlignment="1" applyProtection="1">
      <alignment horizontal="right"/>
      <protection locked="0"/>
    </xf>
    <xf numFmtId="1" fontId="1" fillId="0" borderId="1" xfId="5" applyNumberFormat="1" applyFill="1" applyBorder="1" applyAlignment="1" applyProtection="1">
      <alignment horizontal="right"/>
      <protection locked="0"/>
    </xf>
    <xf numFmtId="0" fontId="1" fillId="0" borderId="42" xfId="5" applyFill="1" applyBorder="1" applyAlignment="1" applyProtection="1">
      <alignment horizontal="right"/>
      <protection locked="0"/>
    </xf>
    <xf numFmtId="0" fontId="1" fillId="0" borderId="23" xfId="5" applyFill="1" applyBorder="1" applyAlignment="1" applyProtection="1">
      <alignment wrapText="1"/>
      <protection locked="0"/>
    </xf>
    <xf numFmtId="3" fontId="1" fillId="0" borderId="8" xfId="5" applyNumberFormat="1" applyFill="1" applyBorder="1" applyAlignment="1" applyProtection="1">
      <alignment wrapText="1"/>
      <protection locked="0"/>
    </xf>
    <xf numFmtId="1" fontId="9" fillId="0" borderId="1" xfId="5" applyNumberFormat="1" applyFont="1" applyFill="1" applyBorder="1" applyAlignment="1" applyProtection="1">
      <alignment horizontal="right"/>
      <protection locked="0"/>
    </xf>
    <xf numFmtId="0" fontId="9" fillId="0" borderId="42" xfId="5" applyFont="1" applyFill="1" applyBorder="1" applyAlignment="1" applyProtection="1">
      <alignment horizontal="right"/>
      <protection locked="0"/>
    </xf>
    <xf numFmtId="0" fontId="9" fillId="0" borderId="23" xfId="5" applyFont="1" applyFill="1" applyBorder="1" applyAlignment="1" applyProtection="1">
      <alignment wrapText="1"/>
      <protection locked="0"/>
    </xf>
    <xf numFmtId="3" fontId="9" fillId="0" borderId="8" xfId="5" applyNumberFormat="1" applyFont="1" applyFill="1" applyBorder="1" applyAlignment="1" applyProtection="1">
      <alignment wrapText="1"/>
      <protection locked="0"/>
    </xf>
    <xf numFmtId="0" fontId="9" fillId="0" borderId="23" xfId="5" applyFont="1" applyFill="1" applyBorder="1" applyProtection="1"/>
    <xf numFmtId="3" fontId="9" fillId="0" borderId="8" xfId="5" applyNumberFormat="1" applyFont="1" applyFill="1" applyBorder="1" applyProtection="1"/>
    <xf numFmtId="0" fontId="1" fillId="0" borderId="23" xfId="5" applyFill="1" applyBorder="1" applyProtection="1">
      <protection locked="0"/>
    </xf>
    <xf numFmtId="3" fontId="1" fillId="0" borderId="8" xfId="5" applyNumberFormat="1" applyFill="1" applyBorder="1" applyProtection="1">
      <protection locked="0"/>
    </xf>
    <xf numFmtId="1" fontId="1" fillId="0" borderId="1" xfId="5" applyNumberFormat="1" applyFill="1" applyBorder="1" applyAlignment="1" applyProtection="1">
      <alignment horizontal="right"/>
    </xf>
    <xf numFmtId="0" fontId="1" fillId="0" borderId="42" xfId="5" applyFill="1" applyBorder="1" applyAlignment="1" applyProtection="1">
      <alignment horizontal="right"/>
    </xf>
    <xf numFmtId="0" fontId="1" fillId="0" borderId="23" xfId="5" applyFill="1" applyBorder="1" applyProtection="1"/>
    <xf numFmtId="3" fontId="1" fillId="0" borderId="8" xfId="5" applyNumberFormat="1" applyFill="1" applyBorder="1" applyProtection="1"/>
    <xf numFmtId="0" fontId="1" fillId="0" borderId="37" xfId="5" applyFill="1" applyBorder="1" applyAlignment="1" applyProtection="1">
      <alignment horizontal="right"/>
      <protection locked="0"/>
    </xf>
    <xf numFmtId="0" fontId="1" fillId="0" borderId="44" xfId="5" applyFill="1" applyBorder="1" applyAlignment="1" applyProtection="1">
      <alignment horizontal="right"/>
      <protection locked="0"/>
    </xf>
    <xf numFmtId="0" fontId="9" fillId="0" borderId="37" xfId="5" applyFont="1" applyFill="1" applyBorder="1" applyAlignment="1" applyProtection="1">
      <alignment horizontal="right"/>
    </xf>
    <xf numFmtId="1" fontId="9" fillId="0" borderId="37" xfId="5" applyNumberFormat="1" applyFont="1" applyFill="1" applyBorder="1" applyAlignment="1" applyProtection="1">
      <alignment horizontal="right"/>
    </xf>
    <xf numFmtId="0" fontId="9" fillId="0" borderId="44" xfId="5" applyFont="1" applyFill="1" applyBorder="1" applyAlignment="1" applyProtection="1">
      <alignment horizontal="right"/>
    </xf>
    <xf numFmtId="0" fontId="9" fillId="0" borderId="38" xfId="5" applyFont="1" applyFill="1" applyBorder="1" applyProtection="1"/>
    <xf numFmtId="0" fontId="0" fillId="0" borderId="23" xfId="5" applyFont="1" applyFill="1" applyBorder="1" applyProtection="1">
      <protection locked="0"/>
    </xf>
    <xf numFmtId="1" fontId="1" fillId="0" borderId="37" xfId="5" applyNumberFormat="1" applyFill="1" applyBorder="1" applyAlignment="1" applyProtection="1">
      <alignment horizontal="right"/>
      <protection locked="0"/>
    </xf>
    <xf numFmtId="0" fontId="0" fillId="0" borderId="23" xfId="5" applyFont="1" applyFill="1" applyBorder="1" applyAlignment="1" applyProtection="1">
      <alignment wrapText="1"/>
      <protection locked="0"/>
    </xf>
    <xf numFmtId="49" fontId="13" fillId="0" borderId="45" xfId="5" applyNumberFormat="1" applyFont="1" applyFill="1" applyBorder="1" applyAlignment="1" applyProtection="1">
      <alignment horizontal="right"/>
      <protection locked="0"/>
    </xf>
    <xf numFmtId="1" fontId="13" fillId="0" borderId="37" xfId="5" applyNumberFormat="1" applyFont="1" applyFill="1" applyBorder="1" applyAlignment="1" applyProtection="1">
      <alignment horizontal="right"/>
      <protection locked="0"/>
    </xf>
    <xf numFmtId="0" fontId="13" fillId="0" borderId="44" xfId="5" applyFont="1" applyFill="1" applyBorder="1" applyAlignment="1" applyProtection="1">
      <alignment horizontal="right"/>
      <protection locked="0"/>
    </xf>
    <xf numFmtId="0" fontId="13" fillId="0" borderId="38" xfId="5" applyFont="1" applyFill="1" applyBorder="1" applyProtection="1">
      <protection locked="0"/>
    </xf>
    <xf numFmtId="3" fontId="13" fillId="0" borderId="24" xfId="5" applyNumberFormat="1" applyFont="1" applyFill="1" applyBorder="1" applyProtection="1">
      <protection locked="0"/>
    </xf>
    <xf numFmtId="0" fontId="9" fillId="5" borderId="13" xfId="5" applyFont="1" applyFill="1" applyBorder="1" applyAlignment="1" applyProtection="1">
      <alignment horizontal="right"/>
    </xf>
    <xf numFmtId="0" fontId="1" fillId="5" borderId="13" xfId="5" applyFill="1" applyBorder="1" applyAlignment="1" applyProtection="1">
      <alignment horizontal="right"/>
    </xf>
    <xf numFmtId="1" fontId="1" fillId="5" borderId="13" xfId="5" applyNumberFormat="1" applyFill="1" applyBorder="1" applyAlignment="1" applyProtection="1">
      <alignment horizontal="right"/>
    </xf>
    <xf numFmtId="0" fontId="13" fillId="5" borderId="13" xfId="5" applyFont="1" applyFill="1" applyBorder="1" applyProtection="1"/>
    <xf numFmtId="3" fontId="13" fillId="5" borderId="13" xfId="5" applyNumberFormat="1" applyFont="1" applyFill="1" applyBorder="1" applyProtection="1"/>
    <xf numFmtId="49" fontId="13" fillId="4" borderId="46" xfId="5" applyNumberFormat="1" applyFont="1" applyFill="1" applyBorder="1" applyAlignment="1" applyProtection="1">
      <alignment horizontal="right"/>
      <protection locked="0"/>
    </xf>
    <xf numFmtId="49" fontId="13" fillId="4" borderId="47" xfId="5" applyNumberFormat="1" applyFont="1" applyFill="1" applyBorder="1" applyAlignment="1" applyProtection="1">
      <alignment horizontal="right"/>
      <protection locked="0"/>
    </xf>
    <xf numFmtId="1" fontId="1" fillId="4" borderId="47" xfId="5" applyNumberFormat="1" applyFill="1" applyBorder="1" applyAlignment="1" applyProtection="1">
      <alignment horizontal="right"/>
      <protection locked="0"/>
    </xf>
    <xf numFmtId="0" fontId="1" fillId="4" borderId="48" xfId="5" applyFill="1" applyBorder="1" applyAlignment="1" applyProtection="1">
      <alignment horizontal="right"/>
      <protection locked="0"/>
    </xf>
    <xf numFmtId="0" fontId="9" fillId="4" borderId="49" xfId="5" applyFont="1" applyFill="1" applyBorder="1" applyProtection="1">
      <protection locked="0"/>
    </xf>
    <xf numFmtId="3" fontId="9" fillId="4" borderId="19" xfId="5" applyNumberFormat="1" applyFont="1" applyFill="1" applyBorder="1" applyProtection="1">
      <protection locked="0"/>
    </xf>
    <xf numFmtId="49" fontId="13" fillId="4" borderId="43" xfId="5" applyNumberFormat="1" applyFont="1" applyFill="1" applyBorder="1" applyAlignment="1" applyProtection="1">
      <alignment horizontal="right"/>
    </xf>
    <xf numFmtId="0" fontId="1" fillId="4" borderId="1" xfId="5" applyFill="1" applyBorder="1" applyAlignment="1" applyProtection="1">
      <alignment horizontal="right"/>
    </xf>
    <xf numFmtId="1" fontId="9" fillId="4" borderId="1" xfId="5" applyNumberFormat="1" applyFont="1" applyFill="1" applyBorder="1" applyAlignment="1" applyProtection="1">
      <alignment horizontal="right"/>
    </xf>
    <xf numFmtId="0" fontId="9" fillId="4" borderId="42" xfId="5" applyFont="1" applyFill="1" applyBorder="1" applyAlignment="1" applyProtection="1">
      <alignment horizontal="right"/>
    </xf>
    <xf numFmtId="0" fontId="9" fillId="4" borderId="23" xfId="5" applyFont="1" applyFill="1" applyBorder="1" applyAlignment="1" applyProtection="1">
      <alignment wrapText="1"/>
    </xf>
    <xf numFmtId="49" fontId="13" fillId="4" borderId="43" xfId="5" applyNumberFormat="1" applyFont="1" applyFill="1" applyBorder="1" applyAlignment="1" applyProtection="1">
      <alignment horizontal="right"/>
      <protection locked="0"/>
    </xf>
    <xf numFmtId="0" fontId="1" fillId="4" borderId="1" xfId="5" applyFill="1" applyBorder="1" applyAlignment="1" applyProtection="1">
      <alignment horizontal="right"/>
      <protection locked="0"/>
    </xf>
    <xf numFmtId="1" fontId="1" fillId="4" borderId="1" xfId="5" applyNumberFormat="1" applyFill="1" applyBorder="1" applyAlignment="1" applyProtection="1">
      <alignment horizontal="right"/>
      <protection locked="0"/>
    </xf>
    <xf numFmtId="0" fontId="1" fillId="4" borderId="23" xfId="5" applyFill="1" applyBorder="1" applyAlignment="1" applyProtection="1">
      <alignment wrapText="1"/>
      <protection locked="0"/>
    </xf>
    <xf numFmtId="3" fontId="1" fillId="4" borderId="8" xfId="5" applyNumberFormat="1" applyFill="1" applyBorder="1" applyAlignment="1" applyProtection="1">
      <alignment wrapText="1"/>
      <protection locked="0"/>
    </xf>
    <xf numFmtId="49" fontId="1" fillId="4" borderId="43" xfId="5" applyNumberFormat="1" applyFill="1" applyBorder="1" applyAlignment="1" applyProtection="1">
      <alignment horizontal="right"/>
      <protection locked="0"/>
    </xf>
    <xf numFmtId="1" fontId="9" fillId="4" borderId="1" xfId="5" applyNumberFormat="1" applyFont="1" applyFill="1" applyBorder="1" applyAlignment="1" applyProtection="1">
      <alignment horizontal="right"/>
      <protection locked="0"/>
    </xf>
    <xf numFmtId="0" fontId="9" fillId="4" borderId="42" xfId="5" applyFont="1" applyFill="1" applyBorder="1" applyAlignment="1" applyProtection="1">
      <alignment horizontal="right"/>
      <protection locked="0"/>
    </xf>
    <xf numFmtId="0" fontId="9" fillId="4" borderId="23" xfId="5" applyFont="1" applyFill="1" applyBorder="1" applyAlignment="1" applyProtection="1">
      <alignment wrapText="1"/>
      <protection locked="0"/>
    </xf>
    <xf numFmtId="3" fontId="9" fillId="4" borderId="8" xfId="5" applyNumberFormat="1" applyFont="1" applyFill="1" applyBorder="1" applyAlignment="1" applyProtection="1">
      <alignment wrapText="1"/>
      <protection locked="0"/>
    </xf>
    <xf numFmtId="49" fontId="1" fillId="4" borderId="43" xfId="5" applyNumberFormat="1" applyFill="1" applyBorder="1" applyAlignment="1" applyProtection="1">
      <alignment horizontal="right"/>
    </xf>
    <xf numFmtId="0" fontId="9" fillId="4" borderId="23" xfId="5" applyFont="1" applyFill="1" applyBorder="1" applyProtection="1"/>
    <xf numFmtId="3" fontId="9" fillId="4" borderId="8" xfId="5" applyNumberFormat="1" applyFont="1" applyFill="1" applyBorder="1" applyProtection="1"/>
    <xf numFmtId="0" fontId="1" fillId="4" borderId="23" xfId="5" applyFill="1" applyBorder="1" applyProtection="1">
      <protection locked="0"/>
    </xf>
    <xf numFmtId="3" fontId="1" fillId="4" borderId="8" xfId="5" applyNumberFormat="1" applyFill="1" applyBorder="1" applyProtection="1">
      <protection locked="0"/>
    </xf>
    <xf numFmtId="0" fontId="1" fillId="4" borderId="23" xfId="5" applyFont="1" applyFill="1" applyBorder="1" applyProtection="1">
      <protection locked="0"/>
    </xf>
    <xf numFmtId="3" fontId="1" fillId="4" borderId="8" xfId="5" applyNumberFormat="1" applyFont="1" applyFill="1" applyBorder="1" applyProtection="1">
      <protection locked="0"/>
    </xf>
    <xf numFmtId="1" fontId="1" fillId="4" borderId="1" xfId="5" applyNumberFormat="1" applyFill="1" applyBorder="1" applyAlignment="1" applyProtection="1">
      <alignment horizontal="right"/>
    </xf>
    <xf numFmtId="0" fontId="1" fillId="4" borderId="42" xfId="5" applyFill="1" applyBorder="1" applyAlignment="1" applyProtection="1">
      <alignment horizontal="right"/>
    </xf>
    <xf numFmtId="0" fontId="1" fillId="4" borderId="23" xfId="5" applyFill="1" applyBorder="1" applyProtection="1"/>
    <xf numFmtId="3" fontId="1" fillId="4" borderId="8" xfId="5" applyNumberFormat="1" applyFill="1" applyBorder="1" applyProtection="1"/>
    <xf numFmtId="49" fontId="1" fillId="4" borderId="45" xfId="5" applyNumberFormat="1" applyFill="1" applyBorder="1" applyAlignment="1" applyProtection="1">
      <alignment horizontal="right"/>
      <protection locked="0"/>
    </xf>
    <xf numFmtId="0" fontId="1" fillId="4" borderId="37" xfId="5" applyFill="1" applyBorder="1" applyAlignment="1" applyProtection="1">
      <alignment horizontal="right"/>
      <protection locked="0"/>
    </xf>
    <xf numFmtId="0" fontId="1" fillId="4" borderId="44" xfId="5" applyFill="1" applyBorder="1" applyAlignment="1" applyProtection="1">
      <alignment horizontal="right"/>
      <protection locked="0"/>
    </xf>
    <xf numFmtId="0" fontId="1" fillId="4" borderId="38" xfId="5" applyFont="1" applyFill="1" applyBorder="1" applyAlignment="1" applyProtection="1">
      <alignment wrapText="1"/>
      <protection locked="0"/>
    </xf>
    <xf numFmtId="49" fontId="9" fillId="4" borderId="45" xfId="5" applyNumberFormat="1" applyFont="1" applyFill="1" applyBorder="1" applyAlignment="1" applyProtection="1">
      <alignment horizontal="right"/>
    </xf>
    <xf numFmtId="0" fontId="9" fillId="4" borderId="37" xfId="5" applyFont="1" applyFill="1" applyBorder="1" applyAlignment="1" applyProtection="1">
      <alignment horizontal="right"/>
    </xf>
    <xf numFmtId="0" fontId="9" fillId="4" borderId="38" xfId="5" applyFont="1" applyFill="1" applyBorder="1" applyProtection="1"/>
    <xf numFmtId="0" fontId="1" fillId="4" borderId="42" xfId="5" applyFont="1" applyFill="1" applyBorder="1" applyAlignment="1" applyProtection="1">
      <alignment horizontal="right"/>
      <protection locked="0"/>
    </xf>
    <xf numFmtId="0" fontId="0" fillId="4" borderId="23" xfId="5" applyFont="1" applyFill="1" applyBorder="1" applyAlignment="1" applyProtection="1">
      <alignment wrapText="1"/>
      <protection locked="0"/>
    </xf>
    <xf numFmtId="1" fontId="13" fillId="4" borderId="37" xfId="5" applyNumberFormat="1" applyFont="1" applyFill="1" applyBorder="1" applyAlignment="1" applyProtection="1">
      <alignment horizontal="right"/>
      <protection locked="0"/>
    </xf>
    <xf numFmtId="0" fontId="13" fillId="4" borderId="44" xfId="5" applyFont="1" applyFill="1" applyBorder="1" applyAlignment="1" applyProtection="1">
      <alignment horizontal="right"/>
      <protection locked="0"/>
    </xf>
    <xf numFmtId="0" fontId="13" fillId="4" borderId="38" xfId="5" applyFont="1" applyFill="1" applyBorder="1" applyProtection="1">
      <protection locked="0"/>
    </xf>
    <xf numFmtId="3" fontId="13" fillId="4" borderId="8" xfId="5" applyNumberFormat="1" applyFont="1" applyFill="1" applyBorder="1" applyProtection="1">
      <protection locked="0"/>
    </xf>
    <xf numFmtId="49" fontId="13" fillId="4" borderId="1" xfId="5" applyNumberFormat="1" applyFont="1" applyFill="1" applyBorder="1" applyAlignment="1" applyProtection="1">
      <alignment horizontal="right"/>
      <protection locked="0"/>
    </xf>
    <xf numFmtId="3" fontId="9" fillId="4" borderId="8" xfId="5" applyNumberFormat="1" applyFont="1" applyFill="1" applyBorder="1" applyProtection="1">
      <protection locked="0"/>
    </xf>
    <xf numFmtId="0" fontId="9" fillId="4" borderId="23" xfId="5" applyFont="1" applyFill="1" applyBorder="1" applyAlignment="1" applyProtection="1">
      <alignment vertical="justify"/>
      <protection locked="0"/>
    </xf>
    <xf numFmtId="1" fontId="1" fillId="4" borderId="37" xfId="5" applyNumberFormat="1" applyFill="1" applyBorder="1" applyAlignment="1" applyProtection="1">
      <alignment horizontal="right"/>
      <protection locked="0"/>
    </xf>
    <xf numFmtId="3" fontId="13" fillId="0" borderId="8" xfId="5" applyNumberFormat="1" applyFont="1" applyFill="1" applyBorder="1" applyProtection="1">
      <protection locked="0"/>
    </xf>
    <xf numFmtId="49" fontId="1" fillId="0" borderId="43" xfId="5" applyNumberFormat="1" applyFill="1" applyBorder="1" applyAlignment="1" applyProtection="1">
      <alignment horizontal="right"/>
      <protection locked="0"/>
    </xf>
    <xf numFmtId="49" fontId="1" fillId="0" borderId="43" xfId="5" applyNumberFormat="1" applyFill="1" applyBorder="1" applyAlignment="1" applyProtection="1">
      <alignment horizontal="right"/>
    </xf>
    <xf numFmtId="49" fontId="1" fillId="0" borderId="45" xfId="5" applyNumberFormat="1" applyFill="1" applyBorder="1" applyAlignment="1" applyProtection="1">
      <alignment horizontal="right"/>
      <protection locked="0"/>
    </xf>
    <xf numFmtId="49" fontId="13" fillId="4" borderId="1" xfId="5" applyNumberFormat="1" applyFont="1" applyFill="1" applyBorder="1" applyAlignment="1" applyProtection="1">
      <alignment horizontal="right"/>
    </xf>
    <xf numFmtId="1" fontId="9" fillId="4" borderId="37" xfId="5" applyNumberFormat="1" applyFont="1" applyFill="1" applyBorder="1" applyAlignment="1" applyProtection="1">
      <alignment horizontal="right"/>
    </xf>
    <xf numFmtId="0" fontId="9" fillId="4" borderId="44" xfId="5" applyFont="1" applyFill="1" applyBorder="1" applyAlignment="1" applyProtection="1">
      <alignment horizontal="right"/>
    </xf>
    <xf numFmtId="49" fontId="9" fillId="4" borderId="45" xfId="5" applyNumberFormat="1" applyFont="1" applyFill="1" applyBorder="1" applyAlignment="1" applyProtection="1">
      <alignment horizontal="right"/>
      <protection locked="0"/>
    </xf>
    <xf numFmtId="49" fontId="9" fillId="4" borderId="37" xfId="5" applyNumberFormat="1" applyFont="1" applyFill="1" applyBorder="1" applyAlignment="1" applyProtection="1">
      <alignment horizontal="right"/>
      <protection locked="0"/>
    </xf>
    <xf numFmtId="49" fontId="9" fillId="4" borderId="44" xfId="5" applyNumberFormat="1" applyFont="1" applyFill="1" applyBorder="1" applyAlignment="1" applyProtection="1">
      <alignment horizontal="right"/>
      <protection locked="0"/>
    </xf>
    <xf numFmtId="49" fontId="9" fillId="4" borderId="38" xfId="5" applyNumberFormat="1" applyFont="1" applyFill="1" applyBorder="1" applyAlignment="1" applyProtection="1">
      <alignment wrapText="1"/>
      <protection locked="0"/>
    </xf>
    <xf numFmtId="3" fontId="9" fillId="4" borderId="8" xfId="5" applyNumberFormat="1" applyFont="1" applyFill="1" applyBorder="1" applyAlignment="1" applyProtection="1">
      <alignment horizontal="right"/>
      <protection locked="0"/>
    </xf>
    <xf numFmtId="1" fontId="13" fillId="4" borderId="50" xfId="5" applyNumberFormat="1" applyFont="1" applyFill="1" applyBorder="1" applyAlignment="1" applyProtection="1">
      <alignment horizontal="right"/>
      <protection locked="0"/>
    </xf>
    <xf numFmtId="49" fontId="9" fillId="0" borderId="40" xfId="0" applyNumberFormat="1" applyFont="1" applyBorder="1" applyAlignment="1" applyProtection="1">
      <alignment horizontal="right"/>
      <protection locked="0"/>
    </xf>
    <xf numFmtId="0" fontId="9" fillId="0" borderId="41" xfId="0" applyFont="1" applyBorder="1" applyAlignment="1" applyProtection="1">
      <alignment horizontal="right"/>
      <protection locked="0"/>
    </xf>
    <xf numFmtId="0" fontId="9" fillId="0" borderId="47" xfId="0" applyFont="1" applyBorder="1" applyAlignment="1" applyProtection="1">
      <alignment horizontal="right"/>
      <protection locked="0"/>
    </xf>
    <xf numFmtId="1" fontId="9" fillId="4" borderId="47" xfId="5" applyNumberFormat="1" applyFont="1" applyFill="1" applyBorder="1" applyAlignment="1" applyProtection="1">
      <alignment horizontal="right"/>
      <protection locked="0"/>
    </xf>
    <xf numFmtId="0" fontId="9" fillId="4" borderId="48" xfId="5" applyFont="1" applyFill="1" applyBorder="1" applyAlignment="1" applyProtection="1">
      <alignment horizontal="right"/>
      <protection locked="0"/>
    </xf>
    <xf numFmtId="3" fontId="9" fillId="0" borderId="8" xfId="0" applyNumberFormat="1" applyFont="1" applyBorder="1" applyProtection="1">
      <protection locked="0"/>
    </xf>
    <xf numFmtId="49" fontId="9" fillId="0" borderId="45" xfId="0" applyNumberFormat="1" applyFont="1" applyBorder="1" applyAlignment="1" applyProtection="1">
      <alignment horizontal="right"/>
    </xf>
    <xf numFmtId="0" fontId="9" fillId="0" borderId="37" xfId="0" applyFont="1" applyBorder="1" applyAlignment="1" applyProtection="1">
      <alignment horizontal="right"/>
    </xf>
    <xf numFmtId="3" fontId="9" fillId="0" borderId="8" xfId="0" applyNumberFormat="1" applyFont="1" applyBorder="1" applyProtection="1"/>
    <xf numFmtId="0" fontId="13" fillId="5" borderId="13" xfId="5" applyFont="1" applyFill="1" applyBorder="1" applyAlignment="1" applyProtection="1">
      <alignment horizontal="center"/>
    </xf>
    <xf numFmtId="49" fontId="0" fillId="4" borderId="0" xfId="0" applyNumberFormat="1" applyFill="1" applyAlignment="1" applyProtection="1">
      <alignment horizontal="right"/>
      <protection locked="0"/>
    </xf>
    <xf numFmtId="0" fontId="0" fillId="4" borderId="0" xfId="0" applyFill="1" applyAlignment="1" applyProtection="1">
      <alignment horizontal="right"/>
      <protection locked="0"/>
    </xf>
    <xf numFmtId="0" fontId="0" fillId="4" borderId="0" xfId="0" applyFill="1" applyProtection="1">
      <protection locked="0"/>
    </xf>
    <xf numFmtId="0" fontId="0" fillId="4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13" fillId="4" borderId="0" xfId="5" applyFont="1" applyFill="1" applyBorder="1" applyProtection="1">
      <protection locked="0"/>
    </xf>
    <xf numFmtId="1" fontId="1" fillId="4" borderId="0" xfId="5" applyNumberFormat="1" applyFont="1" applyFill="1" applyProtection="1">
      <protection locked="0"/>
    </xf>
    <xf numFmtId="0" fontId="16" fillId="4" borderId="0" xfId="5" applyFont="1" applyFill="1" applyProtection="1">
      <protection locked="0"/>
    </xf>
    <xf numFmtId="0" fontId="1" fillId="0" borderId="0" xfId="5" applyFont="1" applyFill="1" applyProtection="1">
      <protection locked="0"/>
    </xf>
    <xf numFmtId="0" fontId="13" fillId="4" borderId="0" xfId="5" applyFont="1" applyFill="1" applyProtection="1">
      <protection locked="0"/>
    </xf>
    <xf numFmtId="0" fontId="9" fillId="0" borderId="0" xfId="0" applyFont="1" applyAlignment="1">
      <alignment horizontal="center"/>
    </xf>
    <xf numFmtId="49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3" fontId="0" fillId="0" borderId="0" xfId="0" applyNumberFormat="1" applyProtection="1">
      <protection locked="0"/>
    </xf>
    <xf numFmtId="0" fontId="9" fillId="0" borderId="8" xfId="0" applyFont="1" applyBorder="1" applyAlignment="1">
      <alignment horizontal="left" wrapText="1"/>
    </xf>
    <xf numFmtId="0" fontId="1" fillId="0" borderId="3" xfId="4" applyFont="1" applyFill="1" applyBorder="1"/>
    <xf numFmtId="0" fontId="0" fillId="7" borderId="0" xfId="0" applyFill="1"/>
    <xf numFmtId="3" fontId="9" fillId="3" borderId="8" xfId="5" applyNumberFormat="1" applyFont="1" applyFill="1" applyBorder="1" applyProtection="1"/>
    <xf numFmtId="0" fontId="9" fillId="4" borderId="8" xfId="5" applyFont="1" applyFill="1" applyBorder="1" applyAlignment="1" applyProtection="1">
      <protection locked="0"/>
    </xf>
    <xf numFmtId="0" fontId="1" fillId="3" borderId="8" xfId="4" applyFont="1" applyFill="1" applyBorder="1" applyAlignment="1">
      <alignment horizontal="center"/>
    </xf>
    <xf numFmtId="0" fontId="1" fillId="3" borderId="8" xfId="4" applyFont="1" applyFill="1" applyBorder="1"/>
    <xf numFmtId="3" fontId="1" fillId="3" borderId="19" xfId="4" applyNumberFormat="1" applyFont="1" applyFill="1" applyBorder="1" applyAlignment="1">
      <alignment horizontal="right"/>
    </xf>
    <xf numFmtId="0" fontId="0" fillId="3" borderId="0" xfId="0" applyFill="1"/>
    <xf numFmtId="0" fontId="19" fillId="0" borderId="12" xfId="4" applyFont="1" applyBorder="1" applyAlignment="1"/>
    <xf numFmtId="1" fontId="1" fillId="0" borderId="1" xfId="5" applyNumberFormat="1" applyFont="1" applyFill="1" applyBorder="1" applyAlignment="1" applyProtection="1">
      <alignment horizontal="right"/>
    </xf>
    <xf numFmtId="0" fontId="1" fillId="0" borderId="23" xfId="5" applyFont="1" applyFill="1" applyBorder="1" applyProtection="1"/>
    <xf numFmtId="1" fontId="9" fillId="4" borderId="37" xfId="5" applyNumberFormat="1" applyFont="1" applyFill="1" applyBorder="1" applyAlignment="1" applyProtection="1">
      <alignment horizontal="right"/>
      <protection locked="0"/>
    </xf>
    <xf numFmtId="0" fontId="9" fillId="4" borderId="44" xfId="5" applyFont="1" applyFill="1" applyBorder="1" applyAlignment="1" applyProtection="1">
      <alignment horizontal="right"/>
      <protection locked="0"/>
    </xf>
    <xf numFmtId="0" fontId="9" fillId="4" borderId="38" xfId="5" applyFont="1" applyFill="1" applyBorder="1" applyAlignment="1" applyProtection="1">
      <alignment wrapText="1"/>
      <protection locked="0"/>
    </xf>
    <xf numFmtId="1" fontId="1" fillId="4" borderId="37" xfId="5" applyNumberFormat="1" applyFont="1" applyFill="1" applyBorder="1" applyAlignment="1" applyProtection="1">
      <alignment horizontal="right"/>
      <protection locked="0"/>
    </xf>
    <xf numFmtId="0" fontId="1" fillId="4" borderId="44" xfId="5" applyFont="1" applyFill="1" applyBorder="1" applyAlignment="1" applyProtection="1">
      <alignment horizontal="right"/>
      <protection locked="0"/>
    </xf>
    <xf numFmtId="3" fontId="13" fillId="6" borderId="8" xfId="5" applyNumberFormat="1" applyFont="1" applyFill="1" applyBorder="1" applyProtection="1">
      <protection locked="0"/>
    </xf>
    <xf numFmtId="0" fontId="9" fillId="0" borderId="44" xfId="5" applyFont="1" applyFill="1" applyBorder="1" applyAlignment="1" applyProtection="1">
      <alignment horizontal="right"/>
      <protection locked="0"/>
    </xf>
    <xf numFmtId="49" fontId="1" fillId="3" borderId="8" xfId="5" applyNumberFormat="1" applyFont="1" applyFill="1" applyBorder="1" applyAlignment="1" applyProtection="1">
      <alignment horizontal="right"/>
    </xf>
    <xf numFmtId="49" fontId="1" fillId="3" borderId="8" xfId="5" applyNumberFormat="1" applyFont="1" applyFill="1" applyBorder="1" applyAlignment="1" applyProtection="1">
      <alignment horizontal="left"/>
    </xf>
    <xf numFmtId="1" fontId="1" fillId="3" borderId="8" xfId="5" applyNumberFormat="1" applyFont="1" applyFill="1" applyBorder="1" applyAlignment="1" applyProtection="1"/>
    <xf numFmtId="1" fontId="1" fillId="3" borderId="8" xfId="5" applyNumberFormat="1" applyFont="1" applyFill="1" applyBorder="1" applyProtection="1"/>
    <xf numFmtId="0" fontId="1" fillId="3" borderId="8" xfId="5" applyFont="1" applyFill="1" applyBorder="1" applyAlignment="1" applyProtection="1">
      <alignment horizontal="left" wrapText="1"/>
    </xf>
    <xf numFmtId="3" fontId="1" fillId="3" borderId="8" xfId="5" applyNumberFormat="1" applyFont="1" applyFill="1" applyBorder="1"/>
    <xf numFmtId="0" fontId="4" fillId="4" borderId="0" xfId="5" applyFont="1" applyFill="1" applyBorder="1" applyAlignment="1" applyProtection="1">
      <alignment horizontal="center"/>
      <protection locked="0"/>
    </xf>
    <xf numFmtId="3" fontId="1" fillId="0" borderId="51" xfId="5" applyNumberFormat="1" applyFont="1" applyFill="1" applyBorder="1"/>
    <xf numFmtId="3" fontId="1" fillId="5" borderId="51" xfId="5" applyNumberFormat="1" applyFont="1" applyFill="1" applyBorder="1"/>
    <xf numFmtId="3" fontId="1" fillId="0" borderId="0" xfId="5" applyNumberFormat="1" applyFont="1" applyFill="1" applyBorder="1"/>
    <xf numFmtId="0" fontId="0" fillId="0" borderId="1" xfId="0" applyBorder="1"/>
    <xf numFmtId="49" fontId="1" fillId="3" borderId="8" xfId="5" applyNumberFormat="1" applyFont="1" applyFill="1" applyBorder="1" applyAlignment="1">
      <alignment horizontal="right"/>
    </xf>
    <xf numFmtId="49" fontId="1" fillId="3" borderId="8" xfId="5" applyNumberFormat="1" applyFont="1" applyFill="1" applyBorder="1" applyAlignment="1">
      <alignment horizontal="left"/>
    </xf>
    <xf numFmtId="0" fontId="1" fillId="3" borderId="8" xfId="5" applyFont="1" applyFill="1" applyBorder="1" applyAlignment="1"/>
    <xf numFmtId="0" fontId="1" fillId="3" borderId="8" xfId="5" applyFont="1" applyFill="1" applyBorder="1" applyAlignment="1" applyProtection="1">
      <alignment horizontal="right"/>
      <protection locked="0"/>
    </xf>
    <xf numFmtId="3" fontId="1" fillId="3" borderId="8" xfId="5" applyNumberFormat="1" applyFont="1" applyFill="1" applyBorder="1" applyAlignment="1" applyProtection="1">
      <alignment wrapText="1"/>
    </xf>
    <xf numFmtId="0" fontId="1" fillId="3" borderId="8" xfId="5" applyFont="1" applyFill="1" applyBorder="1" applyAlignment="1" applyProtection="1"/>
    <xf numFmtId="0" fontId="1" fillId="3" borderId="8" xfId="5" applyFont="1" applyFill="1" applyBorder="1" applyProtection="1"/>
    <xf numFmtId="3" fontId="1" fillId="3" borderId="8" xfId="5" applyNumberFormat="1" applyFont="1" applyFill="1" applyBorder="1" applyProtection="1"/>
    <xf numFmtId="0" fontId="12" fillId="3" borderId="8" xfId="5" applyFont="1" applyFill="1" applyBorder="1" applyAlignment="1" applyProtection="1">
      <alignment horizontal="right"/>
      <protection locked="0"/>
    </xf>
    <xf numFmtId="0" fontId="1" fillId="3" borderId="8" xfId="5" applyFill="1" applyBorder="1" applyAlignment="1" applyProtection="1">
      <alignment horizontal="right"/>
      <protection locked="0"/>
    </xf>
    <xf numFmtId="0" fontId="1" fillId="3" borderId="8" xfId="5" applyFont="1" applyFill="1" applyBorder="1" applyAlignment="1" applyProtection="1">
      <alignment wrapText="1"/>
      <protection locked="0"/>
    </xf>
    <xf numFmtId="3" fontId="13" fillId="8" borderId="8" xfId="5" applyNumberFormat="1" applyFont="1" applyFill="1" applyBorder="1" applyProtection="1"/>
    <xf numFmtId="0" fontId="21" fillId="0" borderId="8" xfId="5" applyFont="1" applyFill="1" applyBorder="1" applyAlignment="1" applyProtection="1">
      <alignment horizontal="left"/>
    </xf>
    <xf numFmtId="3" fontId="9" fillId="3" borderId="8" xfId="5" applyNumberFormat="1" applyFont="1" applyFill="1" applyBorder="1"/>
    <xf numFmtId="3" fontId="9" fillId="6" borderId="8" xfId="5" applyNumberFormat="1" applyFont="1" applyFill="1" applyBorder="1"/>
    <xf numFmtId="3" fontId="1" fillId="6" borderId="8" xfId="5" applyNumberFormat="1" applyFont="1" applyFill="1" applyBorder="1"/>
    <xf numFmtId="3" fontId="9" fillId="6" borderId="8" xfId="5" applyNumberFormat="1" applyFont="1" applyFill="1" applyBorder="1" applyAlignment="1" applyProtection="1">
      <alignment wrapText="1"/>
    </xf>
    <xf numFmtId="3" fontId="9" fillId="3" borderId="6" xfId="5" applyNumberFormat="1" applyFont="1" applyFill="1" applyBorder="1" applyAlignment="1" applyProtection="1">
      <alignment wrapText="1"/>
    </xf>
    <xf numFmtId="3" fontId="1" fillId="3" borderId="6" xfId="5" applyNumberFormat="1" applyFont="1" applyFill="1" applyBorder="1" applyAlignment="1" applyProtection="1">
      <alignment wrapText="1"/>
    </xf>
    <xf numFmtId="3" fontId="1" fillId="0" borderId="19" xfId="5" applyNumberFormat="1" applyFont="1" applyFill="1" applyBorder="1" applyAlignment="1" applyProtection="1">
      <alignment wrapText="1"/>
    </xf>
    <xf numFmtId="3" fontId="1" fillId="4" borderId="8" xfId="5" applyNumberFormat="1" applyFont="1" applyFill="1" applyBorder="1" applyAlignment="1" applyProtection="1">
      <alignment wrapText="1"/>
      <protection locked="0"/>
    </xf>
    <xf numFmtId="3" fontId="1" fillId="0" borderId="8" xfId="5" applyNumberFormat="1" applyFont="1" applyFill="1" applyBorder="1" applyAlignment="1" applyProtection="1">
      <alignment wrapText="1"/>
      <protection locked="0"/>
    </xf>
    <xf numFmtId="0" fontId="1" fillId="0" borderId="0" xfId="4" applyFont="1" applyFill="1" applyBorder="1" applyAlignment="1">
      <alignment horizontal="center"/>
    </xf>
    <xf numFmtId="0" fontId="1" fillId="3" borderId="23" xfId="4" applyFont="1" applyFill="1" applyBorder="1" applyAlignment="1">
      <alignment horizontal="center"/>
    </xf>
    <xf numFmtId="0" fontId="1" fillId="3" borderId="1" xfId="0" applyFont="1" applyFill="1" applyBorder="1"/>
    <xf numFmtId="0" fontId="1" fillId="3" borderId="8" xfId="5" applyFont="1" applyFill="1" applyBorder="1" applyAlignment="1" applyProtection="1">
      <alignment horizontal="left"/>
    </xf>
    <xf numFmtId="0" fontId="12" fillId="3" borderId="8" xfId="5" applyFont="1" applyFill="1" applyBorder="1" applyAlignment="1" applyProtection="1">
      <alignment horizontal="center"/>
      <protection locked="0"/>
    </xf>
    <xf numFmtId="0" fontId="21" fillId="4" borderId="8" xfId="5" applyFont="1" applyFill="1" applyBorder="1" applyAlignment="1" applyProtection="1">
      <alignment horizontal="left" wrapText="1"/>
    </xf>
    <xf numFmtId="0" fontId="21" fillId="3" borderId="8" xfId="5" applyFont="1" applyFill="1" applyBorder="1" applyAlignment="1" applyProtection="1">
      <alignment wrapText="1"/>
      <protection locked="0"/>
    </xf>
    <xf numFmtId="0" fontId="1" fillId="3" borderId="8" xfId="5" applyFont="1" applyFill="1" applyBorder="1" applyAlignment="1" applyProtection="1">
      <alignment horizontal="left" vertical="center" wrapText="1"/>
    </xf>
    <xf numFmtId="49" fontId="1" fillId="8" borderId="8" xfId="5" applyNumberFormat="1" applyFont="1" applyFill="1" applyBorder="1" applyAlignment="1" applyProtection="1">
      <alignment horizontal="right"/>
    </xf>
    <xf numFmtId="49" fontId="1" fillId="8" borderId="8" xfId="5" applyNumberFormat="1" applyFont="1" applyFill="1" applyBorder="1" applyAlignment="1" applyProtection="1">
      <alignment horizontal="left"/>
    </xf>
    <xf numFmtId="3" fontId="1" fillId="3" borderId="8" xfId="4" applyNumberFormat="1" applyFont="1" applyFill="1" applyBorder="1" applyAlignment="1">
      <alignment horizontal="right"/>
    </xf>
    <xf numFmtId="49" fontId="13" fillId="3" borderId="43" xfId="5" applyNumberFormat="1" applyFont="1" applyFill="1" applyBorder="1" applyAlignment="1" applyProtection="1">
      <alignment horizontal="right"/>
      <protection locked="0"/>
    </xf>
    <xf numFmtId="0" fontId="1" fillId="3" borderId="1" xfId="5" applyFill="1" applyBorder="1" applyAlignment="1" applyProtection="1">
      <alignment horizontal="right"/>
      <protection locked="0"/>
    </xf>
    <xf numFmtId="1" fontId="1" fillId="3" borderId="1" xfId="5" applyNumberFormat="1" applyFill="1" applyBorder="1" applyAlignment="1" applyProtection="1">
      <alignment horizontal="right"/>
      <protection locked="0"/>
    </xf>
    <xf numFmtId="0" fontId="1" fillId="3" borderId="42" xfId="5" applyFill="1" applyBorder="1" applyAlignment="1" applyProtection="1">
      <alignment horizontal="right"/>
      <protection locked="0"/>
    </xf>
    <xf numFmtId="0" fontId="1" fillId="3" borderId="23" xfId="5" applyFill="1" applyBorder="1" applyAlignment="1" applyProtection="1">
      <alignment wrapText="1"/>
      <protection locked="0"/>
    </xf>
    <xf numFmtId="3" fontId="1" fillId="3" borderId="8" xfId="5" applyNumberFormat="1" applyFill="1" applyBorder="1" applyAlignment="1" applyProtection="1">
      <alignment wrapText="1"/>
      <protection locked="0"/>
    </xf>
    <xf numFmtId="3" fontId="1" fillId="3" borderId="19" xfId="5" applyNumberFormat="1" applyFont="1" applyFill="1" applyBorder="1" applyAlignment="1" applyProtection="1">
      <alignment wrapText="1"/>
    </xf>
    <xf numFmtId="0" fontId="1" fillId="3" borderId="23" xfId="5" applyFont="1" applyFill="1" applyBorder="1" applyAlignment="1" applyProtection="1">
      <alignment wrapText="1"/>
      <protection locked="0"/>
    </xf>
    <xf numFmtId="4" fontId="0" fillId="0" borderId="1" xfId="0" applyNumberFormat="1" applyBorder="1"/>
    <xf numFmtId="4" fontId="17" fillId="0" borderId="1" xfId="0" applyNumberFormat="1" applyFont="1" applyBorder="1"/>
    <xf numFmtId="0" fontId="0" fillId="0" borderId="1" xfId="0" applyFill="1" applyBorder="1"/>
    <xf numFmtId="4" fontId="0" fillId="0" borderId="1" xfId="0" applyNumberFormat="1" applyFill="1" applyBorder="1"/>
    <xf numFmtId="3" fontId="9" fillId="0" borderId="8" xfId="5" applyNumberFormat="1" applyFont="1" applyFill="1" applyBorder="1"/>
    <xf numFmtId="0" fontId="21" fillId="3" borderId="8" xfId="5" applyFont="1" applyFill="1" applyBorder="1" applyAlignment="1" applyProtection="1">
      <alignment horizontal="left" wrapText="1"/>
    </xf>
    <xf numFmtId="3" fontId="9" fillId="6" borderId="8" xfId="0" applyNumberFormat="1" applyFont="1" applyFill="1" applyBorder="1" applyProtection="1"/>
    <xf numFmtId="0" fontId="1" fillId="3" borderId="8" xfId="5" applyFont="1" applyFill="1" applyBorder="1" applyAlignment="1" applyProtection="1">
      <alignment horizontal="right"/>
    </xf>
    <xf numFmtId="0" fontId="1" fillId="3" borderId="24" xfId="5" applyFont="1" applyFill="1" applyBorder="1" applyAlignment="1" applyProtection="1">
      <alignment horizontal="left" wrapText="1"/>
    </xf>
    <xf numFmtId="0" fontId="21" fillId="4" borderId="0" xfId="5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3" fontId="1" fillId="4" borderId="19" xfId="5" applyNumberFormat="1" applyFont="1" applyFill="1" applyBorder="1" applyAlignment="1" applyProtection="1">
      <alignment wrapText="1"/>
    </xf>
    <xf numFmtId="3" fontId="9" fillId="3" borderId="19" xfId="5" applyNumberFormat="1" applyFont="1" applyFill="1" applyBorder="1" applyAlignment="1" applyProtection="1">
      <alignment wrapText="1"/>
    </xf>
    <xf numFmtId="0" fontId="18" fillId="0" borderId="38" xfId="5" applyFont="1" applyFill="1" applyBorder="1" applyAlignment="1" applyProtection="1">
      <alignment wrapText="1"/>
      <protection locked="0"/>
    </xf>
    <xf numFmtId="49" fontId="9" fillId="0" borderId="39" xfId="5" applyNumberFormat="1" applyFont="1" applyFill="1" applyBorder="1" applyAlignment="1" applyProtection="1">
      <alignment horizontal="right"/>
    </xf>
    <xf numFmtId="49" fontId="9" fillId="0" borderId="39" xfId="5" applyNumberFormat="1" applyFont="1" applyFill="1" applyBorder="1" applyAlignment="1" applyProtection="1">
      <alignment horizontal="left"/>
    </xf>
    <xf numFmtId="0" fontId="9" fillId="0" borderId="39" xfId="5" applyFont="1" applyFill="1" applyBorder="1" applyProtection="1"/>
    <xf numFmtId="0" fontId="9" fillId="0" borderId="39" xfId="5" applyFont="1" applyFill="1" applyBorder="1" applyAlignment="1" applyProtection="1">
      <alignment horizontal="center" wrapText="1"/>
    </xf>
    <xf numFmtId="3" fontId="13" fillId="0" borderId="7" xfId="5" applyNumberFormat="1" applyFont="1" applyFill="1" applyBorder="1" applyProtection="1"/>
    <xf numFmtId="3" fontId="13" fillId="0" borderId="9" xfId="5" applyNumberFormat="1" applyFont="1" applyFill="1" applyBorder="1" applyProtection="1"/>
    <xf numFmtId="3" fontId="9" fillId="5" borderId="17" xfId="5" applyNumberFormat="1" applyFont="1" applyFill="1" applyBorder="1" applyAlignment="1" applyProtection="1">
      <alignment wrapText="1"/>
    </xf>
    <xf numFmtId="0" fontId="16" fillId="4" borderId="17" xfId="5" applyFont="1" applyFill="1" applyBorder="1" applyAlignment="1" applyProtection="1">
      <alignment horizontal="center"/>
      <protection locked="0"/>
    </xf>
    <xf numFmtId="0" fontId="16" fillId="4" borderId="17" xfId="5" applyFont="1" applyFill="1" applyBorder="1" applyAlignment="1" applyProtection="1">
      <alignment horizontal="center" vertical="center" wrapText="1"/>
      <protection locked="0"/>
    </xf>
    <xf numFmtId="49" fontId="10" fillId="0" borderId="12" xfId="5" applyNumberFormat="1" applyFont="1" applyFill="1" applyBorder="1" applyAlignment="1" applyProtection="1">
      <alignment horizontal="left"/>
    </xf>
    <xf numFmtId="0" fontId="26" fillId="0" borderId="0" xfId="0" applyFont="1"/>
    <xf numFmtId="49" fontId="13" fillId="0" borderId="0" xfId="5" applyNumberFormat="1" applyFont="1" applyFill="1" applyBorder="1" applyAlignment="1" applyProtection="1"/>
    <xf numFmtId="0" fontId="9" fillId="5" borderId="10" xfId="5" applyFont="1" applyFill="1" applyBorder="1" applyAlignment="1" applyProtection="1"/>
    <xf numFmtId="3" fontId="9" fillId="3" borderId="10" xfId="5" applyNumberFormat="1" applyFont="1" applyFill="1" applyBorder="1" applyAlignment="1" applyProtection="1">
      <alignment wrapText="1"/>
    </xf>
    <xf numFmtId="0" fontId="4" fillId="4" borderId="4" xfId="5" applyFont="1" applyFill="1" applyBorder="1" applyAlignment="1" applyProtection="1">
      <alignment horizontal="center"/>
      <protection locked="0"/>
    </xf>
    <xf numFmtId="49" fontId="4" fillId="0" borderId="26" xfId="0" applyNumberFormat="1" applyFont="1" applyBorder="1" applyAlignment="1" applyProtection="1">
      <alignment horizontal="center"/>
      <protection locked="0"/>
    </xf>
    <xf numFmtId="3" fontId="9" fillId="5" borderId="10" xfId="5" applyNumberFormat="1" applyFont="1" applyFill="1" applyBorder="1" applyAlignment="1" applyProtection="1">
      <alignment wrapText="1"/>
    </xf>
    <xf numFmtId="0" fontId="22" fillId="4" borderId="13" xfId="5" applyFont="1" applyFill="1" applyBorder="1" applyAlignment="1" applyProtection="1">
      <alignment horizontal="center" vertical="center" wrapText="1"/>
      <protection locked="0"/>
    </xf>
    <xf numFmtId="0" fontId="1" fillId="0" borderId="0" xfId="4" applyFont="1" applyBorder="1" applyAlignment="1">
      <alignment horizontal="center"/>
    </xf>
    <xf numFmtId="0" fontId="1" fillId="0" borderId="0" xfId="4" applyFont="1" applyFill="1" applyBorder="1"/>
    <xf numFmtId="0" fontId="21" fillId="3" borderId="23" xfId="5" applyFont="1" applyFill="1" applyBorder="1" applyAlignment="1" applyProtection="1">
      <alignment wrapText="1"/>
      <protection locked="0"/>
    </xf>
    <xf numFmtId="0" fontId="21" fillId="4" borderId="8" xfId="5" applyFont="1" applyFill="1" applyBorder="1" applyAlignment="1" applyProtection="1">
      <alignment wrapText="1"/>
      <protection locked="0"/>
    </xf>
    <xf numFmtId="0" fontId="29" fillId="4" borderId="8" xfId="5" applyFont="1" applyFill="1" applyBorder="1" applyAlignment="1" applyProtection="1">
      <protection locked="0"/>
    </xf>
    <xf numFmtId="0" fontId="29" fillId="3" borderId="8" xfId="5" applyFont="1" applyFill="1" applyBorder="1" applyAlignment="1" applyProtection="1">
      <protection locked="0"/>
    </xf>
    <xf numFmtId="0" fontId="29" fillId="3" borderId="8" xfId="5" applyFont="1" applyFill="1" applyBorder="1" applyAlignment="1" applyProtection="1">
      <alignment horizontal="left" wrapText="1"/>
    </xf>
    <xf numFmtId="0" fontId="29" fillId="4" borderId="8" xfId="5" applyFont="1" applyFill="1" applyBorder="1" applyAlignment="1" applyProtection="1">
      <alignment horizontal="left" wrapText="1"/>
    </xf>
    <xf numFmtId="0" fontId="4" fillId="5" borderId="8" xfId="5" applyFont="1" applyFill="1" applyBorder="1" applyAlignment="1" applyProtection="1">
      <alignment horizontal="left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0" fillId="0" borderId="0" xfId="0" applyAlignment="1">
      <alignment horizontal="center" wrapText="1"/>
    </xf>
    <xf numFmtId="0" fontId="9" fillId="3" borderId="19" xfId="4" applyFont="1" applyFill="1" applyBorder="1" applyAlignment="1">
      <alignment horizontal="center"/>
    </xf>
    <xf numFmtId="0" fontId="1" fillId="3" borderId="19" xfId="4" applyFont="1" applyFill="1" applyBorder="1" applyAlignment="1">
      <alignment horizontal="center"/>
    </xf>
    <xf numFmtId="0" fontId="1" fillId="3" borderId="19" xfId="4" applyFont="1" applyFill="1" applyBorder="1"/>
    <xf numFmtId="49" fontId="1" fillId="3" borderId="19" xfId="4" applyNumberFormat="1" applyFont="1" applyFill="1" applyBorder="1" applyAlignment="1">
      <alignment wrapText="1"/>
    </xf>
    <xf numFmtId="0" fontId="1" fillId="3" borderId="8" xfId="4" applyFont="1" applyFill="1" applyBorder="1" applyAlignment="1">
      <alignment wrapText="1"/>
    </xf>
    <xf numFmtId="3" fontId="9" fillId="3" borderId="19" xfId="4" applyNumberFormat="1" applyFont="1" applyFill="1" applyBorder="1" applyAlignment="1">
      <alignment horizontal="right"/>
    </xf>
    <xf numFmtId="0" fontId="9" fillId="3" borderId="13" xfId="4" applyFont="1" applyFill="1" applyBorder="1" applyAlignment="1">
      <alignment horizontal="center"/>
    </xf>
    <xf numFmtId="3" fontId="9" fillId="3" borderId="13" xfId="4" applyNumberFormat="1" applyFont="1" applyFill="1" applyBorder="1" applyAlignment="1">
      <alignment horizontal="right"/>
    </xf>
    <xf numFmtId="49" fontId="21" fillId="3" borderId="8" xfId="4" applyNumberFormat="1" applyFont="1" applyFill="1" applyBorder="1" applyAlignment="1">
      <alignment wrapText="1"/>
    </xf>
    <xf numFmtId="49" fontId="1" fillId="3" borderId="8" xfId="4" applyNumberFormat="1" applyFont="1" applyFill="1" applyBorder="1" applyAlignment="1">
      <alignment wrapText="1"/>
    </xf>
    <xf numFmtId="3" fontId="1" fillId="0" borderId="51" xfId="4" applyNumberFormat="1" applyFont="1" applyFill="1" applyBorder="1" applyAlignment="1">
      <alignment horizontal="right"/>
    </xf>
    <xf numFmtId="0" fontId="0" fillId="0" borderId="0" xfId="0" applyBorder="1"/>
    <xf numFmtId="0" fontId="21" fillId="0" borderId="8" xfId="4" applyFont="1" applyFill="1" applyBorder="1" applyAlignment="1">
      <alignment wrapText="1"/>
    </xf>
    <xf numFmtId="0" fontId="21" fillId="0" borderId="8" xfId="4" applyFont="1" applyFill="1" applyBorder="1"/>
    <xf numFmtId="3" fontId="1" fillId="3" borderId="51" xfId="5" applyNumberFormat="1" applyFont="1" applyFill="1" applyBorder="1" applyProtection="1"/>
    <xf numFmtId="3" fontId="1" fillId="0" borderId="51" xfId="5" applyNumberFormat="1" applyFill="1" applyBorder="1" applyProtection="1"/>
    <xf numFmtId="4" fontId="0" fillId="0" borderId="0" xfId="0" applyNumberFormat="1" applyBorder="1"/>
    <xf numFmtId="4" fontId="17" fillId="0" borderId="0" xfId="0" applyNumberFormat="1" applyFont="1" applyBorder="1"/>
    <xf numFmtId="0" fontId="12" fillId="3" borderId="8" xfId="5" applyFont="1" applyFill="1" applyBorder="1" applyAlignment="1" applyProtection="1">
      <alignment horizontal="left" wrapText="1"/>
    </xf>
    <xf numFmtId="0" fontId="9" fillId="4" borderId="8" xfId="5" applyFont="1" applyFill="1" applyBorder="1" applyAlignment="1" applyProtection="1">
      <alignment horizontal="left" wrapText="1"/>
    </xf>
    <xf numFmtId="3" fontId="9" fillId="3" borderId="8" xfId="5" applyNumberFormat="1" applyFont="1" applyFill="1" applyBorder="1" applyAlignment="1" applyProtection="1">
      <alignment wrapText="1"/>
    </xf>
    <xf numFmtId="0" fontId="9" fillId="3" borderId="14" xfId="4" applyFont="1" applyFill="1" applyBorder="1" applyAlignment="1">
      <alignment horizontal="left" vertical="center" wrapText="1"/>
    </xf>
    <xf numFmtId="0" fontId="1" fillId="0" borderId="12" xfId="4" applyFont="1" applyFill="1" applyBorder="1" applyAlignment="1">
      <alignment wrapText="1"/>
    </xf>
    <xf numFmtId="3" fontId="9" fillId="3" borderId="14" xfId="4" applyNumberFormat="1" applyFont="1" applyFill="1" applyBorder="1" applyAlignment="1">
      <alignment horizontal="right"/>
    </xf>
    <xf numFmtId="3" fontId="1" fillId="0" borderId="12" xfId="4" applyNumberFormat="1" applyFont="1" applyFill="1" applyBorder="1" applyAlignment="1">
      <alignment horizontal="right"/>
    </xf>
    <xf numFmtId="0" fontId="0" fillId="0" borderId="12" xfId="0" applyBorder="1"/>
    <xf numFmtId="3" fontId="3" fillId="5" borderId="13" xfId="4" applyNumberFormat="1" applyFont="1" applyFill="1" applyBorder="1" applyAlignment="1">
      <alignment horizontal="right"/>
    </xf>
    <xf numFmtId="3" fontId="1" fillId="3" borderId="25" xfId="5" applyNumberFormat="1" applyFont="1" applyFill="1" applyBorder="1" applyProtection="1"/>
    <xf numFmtId="4" fontId="0" fillId="3" borderId="0" xfId="0" applyNumberFormat="1" applyFill="1"/>
    <xf numFmtId="3" fontId="30" fillId="4" borderId="8" xfId="5" applyNumberFormat="1" applyFont="1" applyFill="1" applyBorder="1" applyAlignment="1" applyProtection="1">
      <alignment wrapText="1"/>
      <protection locked="0"/>
    </xf>
    <xf numFmtId="49" fontId="1" fillId="3" borderId="45" xfId="5" applyNumberFormat="1" applyFill="1" applyBorder="1" applyAlignment="1" applyProtection="1">
      <alignment horizontal="right"/>
      <protection locked="0"/>
    </xf>
    <xf numFmtId="0" fontId="1" fillId="3" borderId="37" xfId="5" applyFill="1" applyBorder="1" applyAlignment="1" applyProtection="1">
      <alignment horizontal="right"/>
      <protection locked="0"/>
    </xf>
    <xf numFmtId="1" fontId="9" fillId="3" borderId="37" xfId="5" applyNumberFormat="1" applyFont="1" applyFill="1" applyBorder="1" applyAlignment="1" applyProtection="1">
      <alignment horizontal="right"/>
      <protection locked="0"/>
    </xf>
    <xf numFmtId="0" fontId="9" fillId="3" borderId="44" xfId="5" applyFont="1" applyFill="1" applyBorder="1" applyAlignment="1" applyProtection="1">
      <alignment horizontal="right"/>
      <protection locked="0"/>
    </xf>
    <xf numFmtId="0" fontId="1" fillId="3" borderId="42" xfId="5" applyFont="1" applyFill="1" applyBorder="1" applyAlignment="1" applyProtection="1">
      <alignment horizontal="right"/>
      <protection locked="0"/>
    </xf>
    <xf numFmtId="0" fontId="9" fillId="3" borderId="38" xfId="5" applyFont="1" applyFill="1" applyBorder="1" applyAlignment="1" applyProtection="1">
      <alignment wrapText="1"/>
      <protection locked="0"/>
    </xf>
    <xf numFmtId="3" fontId="9" fillId="3" borderId="8" xfId="5" applyNumberFormat="1" applyFont="1" applyFill="1" applyBorder="1" applyProtection="1">
      <protection locked="0"/>
    </xf>
    <xf numFmtId="3" fontId="1" fillId="3" borderId="8" xfId="5" applyNumberFormat="1" applyFill="1" applyBorder="1" applyProtection="1">
      <protection locked="0"/>
    </xf>
    <xf numFmtId="3" fontId="1" fillId="3" borderId="8" xfId="5" applyNumberFormat="1" applyFont="1" applyFill="1" applyBorder="1" applyProtection="1">
      <protection locked="0"/>
    </xf>
    <xf numFmtId="49" fontId="1" fillId="3" borderId="45" xfId="5" applyNumberFormat="1" applyFont="1" applyFill="1" applyBorder="1" applyAlignment="1" applyProtection="1">
      <alignment horizontal="right"/>
      <protection locked="0"/>
    </xf>
    <xf numFmtId="0" fontId="1" fillId="3" borderId="37" xfId="5" applyFont="1" applyFill="1" applyBorder="1" applyAlignment="1" applyProtection="1">
      <alignment horizontal="right"/>
      <protection locked="0"/>
    </xf>
    <xf numFmtId="1" fontId="1" fillId="3" borderId="1" xfId="5" applyNumberFormat="1" applyFont="1" applyFill="1" applyBorder="1" applyAlignment="1" applyProtection="1">
      <alignment horizontal="right"/>
      <protection locked="0"/>
    </xf>
    <xf numFmtId="0" fontId="2" fillId="0" borderId="0" xfId="1" applyFont="1" applyAlignment="1">
      <alignment horizontal="center"/>
    </xf>
    <xf numFmtId="0" fontId="24" fillId="0" borderId="0" xfId="0" applyFont="1" applyAlignment="1">
      <alignment horizontal="center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9" fillId="4" borderId="13" xfId="3" applyFont="1" applyFill="1" applyBorder="1" applyAlignment="1" applyProtection="1">
      <alignment horizontal="center"/>
      <protection locked="0"/>
    </xf>
    <xf numFmtId="0" fontId="1" fillId="4" borderId="13" xfId="3" applyFont="1" applyFill="1" applyBorder="1" applyAlignment="1" applyProtection="1">
      <alignment horizontal="center"/>
      <protection locked="0"/>
    </xf>
    <xf numFmtId="0" fontId="9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9" fillId="0" borderId="0" xfId="4" applyFont="1" applyAlignment="1">
      <alignment horizontal="left"/>
    </xf>
    <xf numFmtId="0" fontId="19" fillId="0" borderId="12" xfId="4" applyFont="1" applyBorder="1" applyAlignment="1">
      <alignment horizontal="center"/>
    </xf>
    <xf numFmtId="0" fontId="20" fillId="0" borderId="12" xfId="4" applyFont="1" applyBorder="1" applyAlignment="1">
      <alignment horizontal="center"/>
    </xf>
    <xf numFmtId="0" fontId="9" fillId="4" borderId="4" xfId="4" applyFont="1" applyFill="1" applyBorder="1" applyAlignment="1">
      <alignment horizontal="center" vertical="center"/>
    </xf>
    <xf numFmtId="0" fontId="9" fillId="4" borderId="14" xfId="4" applyFont="1" applyFill="1" applyBorder="1" applyAlignment="1">
      <alignment horizontal="center" vertical="center"/>
    </xf>
    <xf numFmtId="0" fontId="11" fillId="4" borderId="4" xfId="4" applyFont="1" applyFill="1" applyBorder="1" applyAlignment="1">
      <alignment horizontal="center" vertical="center"/>
    </xf>
    <xf numFmtId="0" fontId="11" fillId="4" borderId="14" xfId="4" applyFont="1" applyFill="1" applyBorder="1" applyAlignment="1">
      <alignment horizontal="center" vertical="center"/>
    </xf>
    <xf numFmtId="0" fontId="18" fillId="4" borderId="4" xfId="5" applyFont="1" applyFill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>
      <alignment horizontal="center" vertical="center" wrapText="1"/>
    </xf>
    <xf numFmtId="0" fontId="18" fillId="4" borderId="14" xfId="5" applyFont="1" applyFill="1" applyBorder="1" applyAlignment="1" applyProtection="1">
      <alignment horizontal="center" vertical="center" wrapText="1"/>
      <protection locked="0"/>
    </xf>
    <xf numFmtId="0" fontId="18" fillId="0" borderId="12" xfId="4" applyFont="1" applyFill="1" applyBorder="1" applyAlignment="1">
      <alignment horizontal="center"/>
    </xf>
    <xf numFmtId="0" fontId="9" fillId="0" borderId="12" xfId="4" applyFont="1" applyFill="1" applyBorder="1" applyAlignment="1">
      <alignment horizontal="center"/>
    </xf>
    <xf numFmtId="0" fontId="25" fillId="0" borderId="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0" borderId="12" xfId="4" applyFont="1" applyFill="1" applyBorder="1" applyAlignment="1">
      <alignment horizontal="center"/>
    </xf>
    <xf numFmtId="0" fontId="9" fillId="0" borderId="0" xfId="4" applyFont="1" applyFill="1" applyBorder="1" applyAlignment="1">
      <alignment horizontal="left"/>
    </xf>
    <xf numFmtId="0" fontId="14" fillId="4" borderId="0" xfId="5" applyFont="1" applyFill="1" applyAlignment="1" applyProtection="1">
      <alignment horizontal="left"/>
      <protection locked="0"/>
    </xf>
    <xf numFmtId="0" fontId="18" fillId="4" borderId="0" xfId="5" applyFont="1" applyFill="1" applyBorder="1" applyAlignment="1" applyProtection="1">
      <alignment horizontal="left"/>
      <protection locked="0"/>
    </xf>
    <xf numFmtId="0" fontId="21" fillId="4" borderId="0" xfId="5" applyFont="1" applyFill="1" applyBorder="1" applyAlignment="1" applyProtection="1">
      <alignment horizontal="left"/>
      <protection locked="0"/>
    </xf>
    <xf numFmtId="0" fontId="9" fillId="0" borderId="27" xfId="0" applyFont="1" applyBorder="1" applyAlignment="1" applyProtection="1">
      <alignment horizontal="center" vertical="center" textRotation="90" wrapText="1"/>
      <protection locked="0"/>
    </xf>
    <xf numFmtId="0" fontId="9" fillId="0" borderId="31" xfId="0" applyFont="1" applyBorder="1" applyAlignment="1" applyProtection="1">
      <alignment horizontal="center" vertical="center" textRotation="90" wrapText="1"/>
      <protection locked="0"/>
    </xf>
    <xf numFmtId="1" fontId="9" fillId="4" borderId="27" xfId="5" applyNumberFormat="1" applyFont="1" applyFill="1" applyBorder="1" applyAlignment="1" applyProtection="1">
      <alignment horizontal="center" vertical="center" textRotation="90" wrapText="1"/>
      <protection locked="0"/>
    </xf>
    <xf numFmtId="1" fontId="9" fillId="4" borderId="31" xfId="5" applyNumberFormat="1" applyFont="1" applyFill="1" applyBorder="1" applyAlignment="1" applyProtection="1">
      <alignment horizontal="center" vertical="center" textRotation="90" wrapText="1"/>
      <protection locked="0"/>
    </xf>
    <xf numFmtId="0" fontId="9" fillId="4" borderId="28" xfId="5" applyFont="1" applyFill="1" applyBorder="1" applyAlignment="1" applyProtection="1">
      <alignment horizontal="center" vertical="center" textRotation="90" wrapText="1"/>
      <protection locked="0"/>
    </xf>
    <xf numFmtId="0" fontId="9" fillId="4" borderId="32" xfId="5" applyFont="1" applyFill="1" applyBorder="1" applyAlignment="1" applyProtection="1">
      <alignment horizontal="center" vertical="center" textRotation="90" wrapText="1"/>
      <protection locked="0"/>
    </xf>
    <xf numFmtId="0" fontId="9" fillId="4" borderId="29" xfId="5" applyFont="1" applyFill="1" applyBorder="1" applyAlignment="1" applyProtection="1">
      <alignment horizontal="center" vertical="center" wrapText="1"/>
      <protection locked="0"/>
    </xf>
    <xf numFmtId="0" fontId="9" fillId="4" borderId="33" xfId="5" applyFont="1" applyFill="1" applyBorder="1" applyAlignment="1" applyProtection="1">
      <alignment horizontal="center" vertical="center" wrapText="1"/>
      <protection locked="0"/>
    </xf>
    <xf numFmtId="0" fontId="9" fillId="4" borderId="15" xfId="5" applyFont="1" applyFill="1" applyBorder="1" applyAlignment="1" applyProtection="1">
      <alignment horizontal="center"/>
      <protection locked="0"/>
    </xf>
    <xf numFmtId="0" fontId="9" fillId="4" borderId="16" xfId="5" applyFont="1" applyFill="1" applyBorder="1" applyAlignment="1" applyProtection="1">
      <alignment horizontal="center"/>
      <protection locked="0"/>
    </xf>
    <xf numFmtId="0" fontId="9" fillId="4" borderId="17" xfId="5" applyFont="1" applyFill="1" applyBorder="1" applyAlignment="1" applyProtection="1">
      <alignment horizontal="center"/>
      <protection locked="0"/>
    </xf>
    <xf numFmtId="0" fontId="9" fillId="4" borderId="13" xfId="5" applyFont="1" applyFill="1" applyBorder="1" applyAlignment="1" applyProtection="1">
      <alignment horizontal="center"/>
      <protection locked="0"/>
    </xf>
    <xf numFmtId="0" fontId="1" fillId="4" borderId="13" xfId="5" applyFill="1" applyBorder="1" applyAlignment="1" applyProtection="1">
      <alignment horizontal="center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14" xfId="0" applyNumberFormat="1" applyFont="1" applyBorder="1" applyAlignment="1" applyProtection="1">
      <alignment horizontal="center" vertical="center" wrapText="1"/>
      <protection locked="0"/>
    </xf>
    <xf numFmtId="49" fontId="18" fillId="0" borderId="0" xfId="5" applyNumberFormat="1" applyFont="1" applyFill="1" applyBorder="1" applyAlignment="1" applyProtection="1">
      <alignment horizontal="left"/>
    </xf>
    <xf numFmtId="49" fontId="22" fillId="0" borderId="12" xfId="5" applyNumberFormat="1" applyFont="1" applyFill="1" applyBorder="1" applyAlignment="1" applyProtection="1">
      <alignment horizontal="left"/>
    </xf>
    <xf numFmtId="0" fontId="0" fillId="0" borderId="5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49" fontId="13" fillId="0" borderId="35" xfId="5" applyNumberFormat="1" applyFont="1" applyFill="1" applyBorder="1" applyAlignment="1" applyProtection="1">
      <alignment horizontal="center"/>
    </xf>
    <xf numFmtId="49" fontId="9" fillId="0" borderId="47" xfId="5" applyNumberFormat="1" applyFont="1" applyBorder="1"/>
    <xf numFmtId="49" fontId="9" fillId="0" borderId="1" xfId="5" applyNumberFormat="1" applyFont="1" applyBorder="1"/>
    <xf numFmtId="49" fontId="9" fillId="0" borderId="50" xfId="5" applyNumberFormat="1" applyFont="1" applyBorder="1"/>
    <xf numFmtId="0" fontId="9" fillId="0" borderId="0" xfId="0" applyFont="1" applyAlignment="1">
      <alignment horizontal="center"/>
    </xf>
    <xf numFmtId="49" fontId="13" fillId="4" borderId="0" xfId="5" applyNumberFormat="1" applyFont="1" applyFill="1" applyAlignment="1" applyProtection="1">
      <alignment horizontal="center"/>
      <protection locked="0"/>
    </xf>
    <xf numFmtId="0" fontId="13" fillId="4" borderId="0" xfId="5" applyFont="1" applyFill="1" applyAlignment="1" applyProtection="1">
      <alignment horizontal="center"/>
      <protection locked="0"/>
    </xf>
    <xf numFmtId="0" fontId="12" fillId="4" borderId="12" xfId="5" applyFont="1" applyFill="1" applyBorder="1" applyAlignment="1" applyProtection="1">
      <alignment horizontal="center"/>
      <protection locked="0"/>
    </xf>
    <xf numFmtId="0" fontId="13" fillId="4" borderId="12" xfId="5" applyFont="1" applyFill="1" applyBorder="1" applyAlignment="1" applyProtection="1">
      <alignment horizontal="center"/>
      <protection locked="0"/>
    </xf>
    <xf numFmtId="0" fontId="13" fillId="4" borderId="0" xfId="5" applyFont="1" applyFill="1" applyBorder="1" applyAlignment="1" applyProtection="1">
      <alignment horizontal="center"/>
      <protection locked="0"/>
    </xf>
    <xf numFmtId="0" fontId="12" fillId="0" borderId="0" xfId="5" applyFont="1" applyFill="1" applyBorder="1" applyAlignment="1" applyProtection="1">
      <alignment horizontal="center"/>
      <protection locked="0"/>
    </xf>
    <xf numFmtId="49" fontId="9" fillId="0" borderId="26" xfId="0" applyNumberFormat="1" applyFont="1" applyBorder="1" applyAlignment="1" applyProtection="1">
      <alignment horizontal="center" vertical="center" textRotation="90" wrapText="1"/>
      <protection locked="0"/>
    </xf>
    <xf numFmtId="49" fontId="9" fillId="0" borderId="30" xfId="0" applyNumberFormat="1" applyFont="1" applyBorder="1" applyAlignment="1" applyProtection="1">
      <alignment horizontal="center" vertical="center" textRotation="90" wrapText="1"/>
      <protection locked="0"/>
    </xf>
  </cellXfs>
  <cellStyles count="6">
    <cellStyle name="Normal" xfId="0" builtinId="0"/>
    <cellStyle name="Normal 2" xfId="2" xr:uid="{00000000-0005-0000-0000-000000000000}"/>
    <cellStyle name="Normal 3" xfId="1" xr:uid="{00000000-0005-0000-0000-000001000000}"/>
    <cellStyle name="Normal_Budzet 2005 2" xfId="5" xr:uid="{00000000-0005-0000-0000-000002000000}"/>
    <cellStyle name="Normal_Budzet 2005 3" xfId="3" xr:uid="{00000000-0005-0000-0000-000003000000}"/>
    <cellStyle name="Normal_NACRT TABELA PRIHODA 2006.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ja/Desktop/PRORA&#268;UN/PRORA&#268;UN%202019/Prijedlog%20prora&#269;una%20za%202019%20nova%20form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a  Naslovna"/>
      <sheetName val="naslovna strana"/>
      <sheetName val="funk.klas"/>
      <sheetName val="Prihodi"/>
      <sheetName val="A.Prihodi"/>
      <sheetName val="B.Izdaci"/>
      <sheetName val="Poseban dio"/>
    </sheetNames>
    <sheetDataSet>
      <sheetData sheetId="0"/>
      <sheetData sheetId="1"/>
      <sheetData sheetId="2"/>
      <sheetData sheetId="3"/>
      <sheetData sheetId="4"/>
      <sheetData sheetId="5"/>
      <sheetData sheetId="6">
        <row r="52">
          <cell r="J52">
            <v>0</v>
          </cell>
        </row>
        <row r="53">
          <cell r="J53">
            <v>0</v>
          </cell>
          <cell r="O53">
            <v>0</v>
          </cell>
        </row>
        <row r="54">
          <cell r="J54">
            <v>0</v>
          </cell>
          <cell r="O54">
            <v>0</v>
          </cell>
        </row>
        <row r="59">
          <cell r="M59">
            <v>0</v>
          </cell>
          <cell r="R59">
            <v>0</v>
          </cell>
        </row>
        <row r="163">
          <cell r="P163">
            <v>0</v>
          </cell>
        </row>
        <row r="172">
          <cell r="M172">
            <v>0</v>
          </cell>
          <cell r="R172">
            <v>0</v>
          </cell>
        </row>
        <row r="262">
          <cell r="M262">
            <v>0</v>
          </cell>
          <cell r="R262">
            <v>0</v>
          </cell>
        </row>
        <row r="315">
          <cell r="M315">
            <v>0</v>
          </cell>
          <cell r="R315">
            <v>0</v>
          </cell>
        </row>
        <row r="471">
          <cell r="K471">
            <v>0</v>
          </cell>
          <cell r="P471">
            <v>0</v>
          </cell>
        </row>
        <row r="472">
          <cell r="K472">
            <v>0</v>
          </cell>
          <cell r="L472">
            <v>0</v>
          </cell>
          <cell r="P472">
            <v>0</v>
          </cell>
          <cell r="Q472">
            <v>0</v>
          </cell>
        </row>
        <row r="474">
          <cell r="K474">
            <v>0</v>
          </cell>
          <cell r="P474">
            <v>0</v>
          </cell>
        </row>
        <row r="475">
          <cell r="K475">
            <v>0</v>
          </cell>
          <cell r="L475">
            <v>0</v>
          </cell>
          <cell r="P475">
            <v>0</v>
          </cell>
          <cell r="Q475">
            <v>0</v>
          </cell>
        </row>
        <row r="504">
          <cell r="K504">
            <v>0</v>
          </cell>
          <cell r="L504">
            <v>0</v>
          </cell>
          <cell r="M504">
            <v>0</v>
          </cell>
          <cell r="P504">
            <v>0</v>
          </cell>
          <cell r="Q504">
            <v>0</v>
          </cell>
          <cell r="R504">
            <v>0</v>
          </cell>
        </row>
        <row r="549">
          <cell r="K549">
            <v>0</v>
          </cell>
          <cell r="L549">
            <v>0</v>
          </cell>
        </row>
        <row r="621">
          <cell r="P621">
            <v>0</v>
          </cell>
          <cell r="Q621">
            <v>0</v>
          </cell>
        </row>
        <row r="622">
          <cell r="J622">
            <v>0</v>
          </cell>
          <cell r="K622">
            <v>0</v>
          </cell>
          <cell r="L622">
            <v>0</v>
          </cell>
          <cell r="P622">
            <v>0</v>
          </cell>
          <cell r="Q622">
            <v>0</v>
          </cell>
        </row>
        <row r="623">
          <cell r="K623">
            <v>0</v>
          </cell>
          <cell r="L623">
            <v>0</v>
          </cell>
          <cell r="P623">
            <v>0</v>
          </cell>
          <cell r="Q623">
            <v>0</v>
          </cell>
        </row>
        <row r="632">
          <cell r="L632">
            <v>0</v>
          </cell>
          <cell r="Q632">
            <v>0</v>
          </cell>
        </row>
        <row r="633">
          <cell r="K633">
            <v>0</v>
          </cell>
          <cell r="L633">
            <v>0</v>
          </cell>
          <cell r="M633">
            <v>0</v>
          </cell>
          <cell r="P633">
            <v>0</v>
          </cell>
          <cell r="Q633">
            <v>0</v>
          </cell>
          <cell r="R633">
            <v>0</v>
          </cell>
        </row>
        <row r="2190">
          <cell r="L21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workbookViewId="0">
      <selection activeCell="A6" sqref="A6:I6"/>
    </sheetView>
  </sheetViews>
  <sheetFormatPr defaultRowHeight="15" x14ac:dyDescent="0.25"/>
  <cols>
    <col min="1" max="1" width="7.28515625" customWidth="1"/>
    <col min="12" max="12" width="10.5703125" customWidth="1"/>
  </cols>
  <sheetData>
    <row r="1" spans="1:12" x14ac:dyDescent="0.25">
      <c r="A1" s="542" t="s">
        <v>343</v>
      </c>
      <c r="B1" s="542"/>
      <c r="C1" s="542"/>
      <c r="D1" s="542"/>
      <c r="E1" s="542"/>
      <c r="F1" s="542"/>
      <c r="G1" s="542"/>
      <c r="H1" s="542"/>
      <c r="I1" s="542"/>
    </row>
    <row r="2" spans="1:12" x14ac:dyDescent="0.25">
      <c r="A2" s="542" t="s">
        <v>342</v>
      </c>
      <c r="B2" s="542"/>
      <c r="C2" s="542"/>
      <c r="D2" s="542"/>
      <c r="E2" s="542"/>
      <c r="F2" s="542"/>
      <c r="G2" s="542"/>
      <c r="H2" s="542"/>
      <c r="I2" s="542"/>
    </row>
    <row r="3" spans="1:12" x14ac:dyDescent="0.25">
      <c r="A3" s="542" t="s">
        <v>421</v>
      </c>
      <c r="B3" s="542"/>
      <c r="C3" s="542"/>
      <c r="D3" s="542"/>
      <c r="E3" s="542"/>
      <c r="F3" s="542"/>
      <c r="G3" s="542"/>
      <c r="H3" s="542"/>
      <c r="I3" s="542"/>
    </row>
    <row r="6" spans="1:12" ht="15.75" x14ac:dyDescent="0.25">
      <c r="A6" s="541" t="s">
        <v>418</v>
      </c>
      <c r="B6" s="541"/>
      <c r="C6" s="541"/>
      <c r="D6" s="541"/>
      <c r="E6" s="541"/>
      <c r="F6" s="541"/>
      <c r="G6" s="541"/>
      <c r="H6" s="541"/>
      <c r="I6" s="541"/>
      <c r="J6" s="496"/>
    </row>
    <row r="7" spans="1:12" ht="15.75" x14ac:dyDescent="0.25">
      <c r="A7" s="541" t="s">
        <v>0</v>
      </c>
      <c r="B7" s="541"/>
      <c r="C7" s="541"/>
      <c r="D7" s="541"/>
      <c r="E7" s="541"/>
      <c r="F7" s="541"/>
      <c r="G7" s="541"/>
      <c r="H7" s="541"/>
      <c r="I7" s="541"/>
      <c r="J7" s="496"/>
    </row>
    <row r="8" spans="1:12" ht="15.75" x14ac:dyDescent="0.25">
      <c r="A8" s="541" t="s">
        <v>345</v>
      </c>
      <c r="B8" s="541"/>
      <c r="C8" s="541"/>
      <c r="D8" s="541"/>
      <c r="E8" s="541"/>
      <c r="F8" s="541"/>
      <c r="G8" s="541"/>
      <c r="H8" s="541"/>
      <c r="I8" s="541"/>
      <c r="J8" s="496"/>
    </row>
    <row r="9" spans="1:12" ht="15.75" x14ac:dyDescent="0.25">
      <c r="A9" s="496"/>
      <c r="B9" s="496"/>
      <c r="C9" s="496"/>
      <c r="D9" s="496"/>
      <c r="E9" s="496"/>
      <c r="F9" s="496"/>
      <c r="G9" s="496"/>
      <c r="H9" s="496"/>
      <c r="I9" s="496"/>
      <c r="J9" s="496"/>
    </row>
    <row r="10" spans="1:12" ht="15.75" x14ac:dyDescent="0.25">
      <c r="A10" s="2" t="s">
        <v>1</v>
      </c>
      <c r="B10" s="2"/>
      <c r="C10" s="2"/>
      <c r="D10" s="2"/>
      <c r="E10" s="2"/>
      <c r="F10" s="2"/>
      <c r="G10" s="2"/>
      <c r="H10" s="2"/>
      <c r="I10" s="2"/>
      <c r="J10" s="496"/>
    </row>
    <row r="11" spans="1:12" ht="15.75" x14ac:dyDescent="0.25">
      <c r="A11" s="496"/>
      <c r="B11" s="496"/>
      <c r="C11" s="496"/>
      <c r="D11" s="496"/>
      <c r="E11" s="496"/>
      <c r="F11" s="496"/>
      <c r="G11" s="496"/>
      <c r="H11" s="496"/>
      <c r="I11" s="496"/>
      <c r="J11" s="496"/>
    </row>
    <row r="12" spans="1:12" x14ac:dyDescent="0.25">
      <c r="A12" s="545" t="s">
        <v>2</v>
      </c>
      <c r="B12" s="545"/>
      <c r="C12" s="545"/>
      <c r="D12" s="545"/>
      <c r="E12" s="545"/>
      <c r="F12" s="545"/>
      <c r="G12" s="545"/>
      <c r="H12" s="545"/>
      <c r="I12" s="545"/>
      <c r="J12" s="497"/>
    </row>
    <row r="13" spans="1:12" x14ac:dyDescent="0.25">
      <c r="A13" s="497"/>
      <c r="B13" s="497"/>
      <c r="C13" s="497"/>
      <c r="D13" s="497"/>
      <c r="E13" s="497"/>
      <c r="F13" s="497"/>
      <c r="G13" s="497"/>
      <c r="H13" s="497"/>
      <c r="I13" s="497"/>
      <c r="J13" s="497"/>
    </row>
    <row r="14" spans="1:12" x14ac:dyDescent="0.25">
      <c r="A14" s="546" t="s">
        <v>407</v>
      </c>
      <c r="B14" s="546"/>
      <c r="C14" s="546"/>
      <c r="D14" s="546"/>
      <c r="E14" s="546"/>
      <c r="F14" s="546"/>
      <c r="G14" s="546"/>
      <c r="H14" s="546"/>
      <c r="I14" s="546"/>
      <c r="J14" s="546"/>
    </row>
    <row r="15" spans="1:12" ht="15.75" x14ac:dyDescent="0.25">
      <c r="A15" s="496"/>
      <c r="B15" s="496"/>
      <c r="C15" s="496"/>
      <c r="D15" s="496"/>
      <c r="E15" s="496"/>
      <c r="F15" s="496"/>
      <c r="G15" s="496"/>
      <c r="H15" s="496"/>
      <c r="I15" s="496"/>
      <c r="J15" s="496"/>
    </row>
    <row r="16" spans="1:12" ht="36" x14ac:dyDescent="0.25">
      <c r="A16" s="4"/>
      <c r="B16" s="547" t="s">
        <v>3</v>
      </c>
      <c r="C16" s="548"/>
      <c r="D16" s="548"/>
      <c r="E16" s="548"/>
      <c r="F16" s="548"/>
      <c r="G16" s="548"/>
      <c r="H16" s="5" t="s">
        <v>348</v>
      </c>
      <c r="I16" s="5" t="s">
        <v>349</v>
      </c>
      <c r="J16" s="6"/>
      <c r="K16" s="498"/>
      <c r="L16" s="498"/>
    </row>
    <row r="17" spans="1:14" x14ac:dyDescent="0.25">
      <c r="A17" s="7" t="s">
        <v>4</v>
      </c>
      <c r="B17" s="549" t="s">
        <v>5</v>
      </c>
      <c r="C17" s="550"/>
      <c r="D17" s="550"/>
      <c r="E17" s="550"/>
      <c r="F17" s="550"/>
      <c r="G17" s="550"/>
      <c r="H17" s="8"/>
      <c r="I17" s="8"/>
      <c r="J17" s="6"/>
    </row>
    <row r="18" spans="1:14" x14ac:dyDescent="0.25">
      <c r="A18" s="9"/>
      <c r="B18" s="492" t="s">
        <v>6</v>
      </c>
      <c r="C18" s="493"/>
      <c r="D18" s="493"/>
      <c r="E18" s="493"/>
      <c r="F18" s="493"/>
      <c r="G18" s="493"/>
      <c r="H18" s="12"/>
      <c r="I18" s="12"/>
      <c r="J18" s="6"/>
    </row>
    <row r="19" spans="1:14" x14ac:dyDescent="0.25">
      <c r="A19" s="13"/>
      <c r="B19" s="551" t="s">
        <v>7</v>
      </c>
      <c r="C19" s="552"/>
      <c r="D19" s="552"/>
      <c r="E19" s="552"/>
      <c r="F19" s="552"/>
      <c r="G19" s="552"/>
      <c r="H19" s="14">
        <f>H20+H21+H22+H23</f>
        <v>8800000</v>
      </c>
      <c r="I19" s="14">
        <f>I20+I21+I22+I23</f>
        <v>9553000</v>
      </c>
      <c r="J19" s="6"/>
      <c r="K19" s="238"/>
      <c r="L19" s="238"/>
    </row>
    <row r="20" spans="1:14" x14ac:dyDescent="0.25">
      <c r="A20" s="9"/>
      <c r="B20" s="543" t="s">
        <v>8</v>
      </c>
      <c r="C20" s="544"/>
      <c r="D20" s="544"/>
      <c r="E20" s="544"/>
      <c r="F20" s="544"/>
      <c r="G20" s="544"/>
      <c r="H20" s="15">
        <f>Prihodi!D9</f>
        <v>4281000</v>
      </c>
      <c r="I20" s="15">
        <f>Prihodi!F9</f>
        <v>5131000</v>
      </c>
      <c r="J20" s="6"/>
      <c r="K20" s="238"/>
      <c r="L20" s="238"/>
    </row>
    <row r="21" spans="1:14" x14ac:dyDescent="0.25">
      <c r="A21" s="9"/>
      <c r="B21" s="543" t="s">
        <v>9</v>
      </c>
      <c r="C21" s="544"/>
      <c r="D21" s="544"/>
      <c r="E21" s="544"/>
      <c r="F21" s="544"/>
      <c r="G21" s="544"/>
      <c r="H21" s="15">
        <f>Prihodi!D24+Prihodi!D72+Prihodi!D84</f>
        <v>2469000</v>
      </c>
      <c r="I21" s="15">
        <f>Prihodi!F24+Prihodi!F72+Prihodi!F84</f>
        <v>2462000</v>
      </c>
      <c r="J21" s="6"/>
      <c r="K21" s="238"/>
      <c r="L21" s="238"/>
    </row>
    <row r="22" spans="1:14" x14ac:dyDescent="0.25">
      <c r="A22" s="9"/>
      <c r="B22" s="543" t="s">
        <v>10</v>
      </c>
      <c r="C22" s="544"/>
      <c r="D22" s="544"/>
      <c r="E22" s="544"/>
      <c r="F22" s="544"/>
      <c r="G22" s="544"/>
      <c r="H22" s="15">
        <f>Prihodi!D90</f>
        <v>2050000</v>
      </c>
      <c r="I22" s="15">
        <f>Prihodi!F90</f>
        <v>1960000</v>
      </c>
      <c r="J22" s="6"/>
      <c r="K22" s="238"/>
      <c r="L22" s="238"/>
    </row>
    <row r="23" spans="1:14" x14ac:dyDescent="0.25">
      <c r="A23" s="9"/>
      <c r="B23" s="543" t="s">
        <v>11</v>
      </c>
      <c r="C23" s="544"/>
      <c r="D23" s="544"/>
      <c r="E23" s="544"/>
      <c r="F23" s="544"/>
      <c r="G23" s="544"/>
      <c r="H23" s="15">
        <v>0</v>
      </c>
      <c r="I23" s="15">
        <v>0</v>
      </c>
      <c r="J23" s="6"/>
      <c r="K23" s="238"/>
      <c r="L23" s="238"/>
    </row>
    <row r="24" spans="1:14" x14ac:dyDescent="0.25">
      <c r="A24" s="9"/>
      <c r="B24" s="492"/>
      <c r="C24" s="493"/>
      <c r="D24" s="493"/>
      <c r="E24" s="493"/>
      <c r="F24" s="493"/>
      <c r="G24" s="493"/>
      <c r="H24" s="15"/>
      <c r="I24" s="15"/>
      <c r="J24" s="6"/>
      <c r="K24" s="238"/>
      <c r="L24" s="238"/>
    </row>
    <row r="25" spans="1:14" x14ac:dyDescent="0.25">
      <c r="A25" s="13"/>
      <c r="B25" s="551" t="s">
        <v>12</v>
      </c>
      <c r="C25" s="552"/>
      <c r="D25" s="552"/>
      <c r="E25" s="552"/>
      <c r="F25" s="552"/>
      <c r="G25" s="552"/>
      <c r="H25" s="14">
        <f>H26+H27</f>
        <v>8050000</v>
      </c>
      <c r="I25" s="14">
        <f>I26+I27</f>
        <v>8978000</v>
      </c>
      <c r="J25" s="6"/>
      <c r="K25" s="238"/>
      <c r="L25" s="238"/>
    </row>
    <row r="26" spans="1:14" x14ac:dyDescent="0.25">
      <c r="A26" s="9"/>
      <c r="B26" s="543" t="s">
        <v>13</v>
      </c>
      <c r="C26" s="544"/>
      <c r="D26" s="544"/>
      <c r="E26" s="544"/>
      <c r="F26" s="544"/>
      <c r="G26" s="544"/>
      <c r="H26" s="15">
        <f>Izdatci!G108-Izdatci!G107</f>
        <v>8034600</v>
      </c>
      <c r="I26" s="15">
        <f>Izdatci!Q108-Izdatci!Q107</f>
        <v>8958000</v>
      </c>
      <c r="J26" s="6"/>
      <c r="K26" s="238"/>
      <c r="L26" s="238"/>
    </row>
    <row r="27" spans="1:14" x14ac:dyDescent="0.25">
      <c r="A27" s="9"/>
      <c r="B27" s="543" t="s">
        <v>14</v>
      </c>
      <c r="C27" s="544"/>
      <c r="D27" s="544"/>
      <c r="E27" s="544"/>
      <c r="F27" s="544"/>
      <c r="G27" s="544"/>
      <c r="H27" s="15">
        <f>Izdatci!G107</f>
        <v>15400</v>
      </c>
      <c r="I27" s="15">
        <f>Izdatci!Q107</f>
        <v>20000</v>
      </c>
      <c r="J27" s="6"/>
      <c r="K27" s="238"/>
      <c r="L27" s="238"/>
    </row>
    <row r="28" spans="1:14" x14ac:dyDescent="0.25">
      <c r="A28" s="9"/>
      <c r="B28" s="492"/>
      <c r="C28" s="493"/>
      <c r="D28" s="493"/>
      <c r="E28" s="493"/>
      <c r="F28" s="493"/>
      <c r="G28" s="493"/>
      <c r="H28" s="15"/>
      <c r="I28" s="15"/>
      <c r="J28" s="6"/>
      <c r="K28" s="238"/>
      <c r="L28" s="238"/>
    </row>
    <row r="29" spans="1:14" x14ac:dyDescent="0.25">
      <c r="A29" s="9"/>
      <c r="B29" s="551" t="s">
        <v>15</v>
      </c>
      <c r="C29" s="552"/>
      <c r="D29" s="552"/>
      <c r="E29" s="552"/>
      <c r="F29" s="552"/>
      <c r="G29" s="552"/>
      <c r="H29" s="14">
        <f>H19-H25</f>
        <v>750000</v>
      </c>
      <c r="I29" s="14">
        <f>I19-I25</f>
        <v>575000</v>
      </c>
      <c r="J29" s="6"/>
      <c r="K29" s="238"/>
      <c r="L29" s="238"/>
    </row>
    <row r="30" spans="1:14" x14ac:dyDescent="0.25">
      <c r="A30" s="9"/>
      <c r="B30" s="492" t="s">
        <v>6</v>
      </c>
      <c r="C30" s="493"/>
      <c r="D30" s="493"/>
      <c r="E30" s="493"/>
      <c r="F30" s="493"/>
      <c r="G30" s="493"/>
      <c r="H30" s="12"/>
      <c r="I30" s="12"/>
      <c r="J30" s="6"/>
      <c r="K30" s="238"/>
      <c r="L30" s="238"/>
    </row>
    <row r="31" spans="1:14" x14ac:dyDescent="0.25">
      <c r="A31" s="7" t="s">
        <v>16</v>
      </c>
      <c r="B31" s="549" t="s">
        <v>17</v>
      </c>
      <c r="C31" s="550"/>
      <c r="D31" s="550"/>
      <c r="E31" s="550"/>
      <c r="F31" s="550"/>
      <c r="G31" s="550"/>
      <c r="H31" s="8"/>
      <c r="I31" s="8"/>
      <c r="J31" s="6"/>
      <c r="K31" s="238"/>
      <c r="L31" s="238"/>
      <c r="N31">
        <v>1</v>
      </c>
    </row>
    <row r="32" spans="1:14" x14ac:dyDescent="0.25">
      <c r="A32" s="13"/>
      <c r="B32" s="494" t="s">
        <v>6</v>
      </c>
      <c r="C32" s="495"/>
      <c r="D32" s="495"/>
      <c r="E32" s="495"/>
      <c r="F32" s="495"/>
      <c r="G32" s="495"/>
      <c r="H32" s="18"/>
      <c r="I32" s="18"/>
      <c r="J32" s="6"/>
      <c r="K32" s="238"/>
      <c r="L32" s="238"/>
    </row>
    <row r="33" spans="1:12" x14ac:dyDescent="0.25">
      <c r="A33" s="13"/>
      <c r="B33" s="551" t="s">
        <v>18</v>
      </c>
      <c r="C33" s="552"/>
      <c r="D33" s="552"/>
      <c r="E33" s="552"/>
      <c r="F33" s="552"/>
      <c r="G33" s="552"/>
      <c r="H33" s="14">
        <f>H34</f>
        <v>0</v>
      </c>
      <c r="I33" s="14">
        <f>I34</f>
        <v>0</v>
      </c>
      <c r="J33" s="6"/>
      <c r="K33" s="238"/>
      <c r="L33" s="238"/>
    </row>
    <row r="34" spans="1:12" x14ac:dyDescent="0.25">
      <c r="A34" s="9"/>
      <c r="B34" s="543" t="s">
        <v>19</v>
      </c>
      <c r="C34" s="544"/>
      <c r="D34" s="544"/>
      <c r="E34" s="544"/>
      <c r="F34" s="544"/>
      <c r="G34" s="544"/>
      <c r="H34" s="15">
        <v>0</v>
      </c>
      <c r="I34" s="15">
        <v>0</v>
      </c>
      <c r="J34" s="6"/>
      <c r="K34" s="238"/>
      <c r="L34" s="238"/>
    </row>
    <row r="35" spans="1:12" x14ac:dyDescent="0.25">
      <c r="A35" s="13"/>
      <c r="B35" s="551" t="s">
        <v>20</v>
      </c>
      <c r="C35" s="552"/>
      <c r="D35" s="552"/>
      <c r="E35" s="552"/>
      <c r="F35" s="552"/>
      <c r="G35" s="552"/>
      <c r="H35" s="14">
        <f>H36</f>
        <v>615000</v>
      </c>
      <c r="I35" s="14">
        <f>I36</f>
        <v>872000</v>
      </c>
      <c r="J35" s="6"/>
      <c r="K35" s="238"/>
      <c r="L35" s="238"/>
    </row>
    <row r="36" spans="1:12" x14ac:dyDescent="0.25">
      <c r="A36" s="13"/>
      <c r="B36" s="543" t="s">
        <v>21</v>
      </c>
      <c r="C36" s="544"/>
      <c r="D36" s="544"/>
      <c r="E36" s="544"/>
      <c r="F36" s="544"/>
      <c r="G36" s="544"/>
      <c r="H36" s="15">
        <f>Izdatci!G125</f>
        <v>615000</v>
      </c>
      <c r="I36" s="15">
        <f>Izdatci!Q125</f>
        <v>872000</v>
      </c>
      <c r="J36" s="6"/>
      <c r="K36" s="238"/>
      <c r="L36" s="238"/>
    </row>
    <row r="37" spans="1:12" x14ac:dyDescent="0.25">
      <c r="A37" s="13"/>
      <c r="B37" s="492"/>
      <c r="C37" s="493"/>
      <c r="D37" s="493"/>
      <c r="E37" s="493"/>
      <c r="F37" s="493"/>
      <c r="G37" s="493"/>
      <c r="H37" s="15"/>
      <c r="I37" s="15"/>
      <c r="J37" s="6"/>
      <c r="K37" s="238"/>
      <c r="L37" s="238"/>
    </row>
    <row r="38" spans="1:12" x14ac:dyDescent="0.25">
      <c r="A38" s="13"/>
      <c r="B38" s="551" t="s">
        <v>22</v>
      </c>
      <c r="C38" s="552"/>
      <c r="D38" s="552"/>
      <c r="E38" s="552"/>
      <c r="F38" s="552"/>
      <c r="G38" s="552"/>
      <c r="H38" s="14">
        <f>H35-H33</f>
        <v>615000</v>
      </c>
      <c r="I38" s="14">
        <f>I35-I33</f>
        <v>872000</v>
      </c>
      <c r="J38" s="6"/>
      <c r="K38" s="238"/>
      <c r="L38" s="238"/>
    </row>
    <row r="39" spans="1:12" x14ac:dyDescent="0.25">
      <c r="A39" s="9"/>
      <c r="B39" s="551" t="s">
        <v>23</v>
      </c>
      <c r="C39" s="552"/>
      <c r="D39" s="552"/>
      <c r="E39" s="552"/>
      <c r="F39" s="552"/>
      <c r="G39" s="552"/>
      <c r="H39" s="14">
        <f>H29-H38</f>
        <v>135000</v>
      </c>
      <c r="I39" s="14">
        <f>I29-I38</f>
        <v>-297000</v>
      </c>
      <c r="J39" s="6"/>
      <c r="K39" s="238"/>
      <c r="L39" s="238"/>
    </row>
    <row r="40" spans="1:12" x14ac:dyDescent="0.25">
      <c r="A40" s="9"/>
      <c r="B40" s="494"/>
      <c r="C40" s="495"/>
      <c r="D40" s="495"/>
      <c r="E40" s="495"/>
      <c r="F40" s="495"/>
      <c r="G40" s="495"/>
      <c r="H40" s="14"/>
      <c r="I40" s="14"/>
      <c r="J40" s="6"/>
      <c r="K40" s="238"/>
      <c r="L40" s="238"/>
    </row>
    <row r="41" spans="1:12" x14ac:dyDescent="0.25">
      <c r="A41" s="7" t="s">
        <v>24</v>
      </c>
      <c r="B41" s="549" t="s">
        <v>25</v>
      </c>
      <c r="C41" s="550"/>
      <c r="D41" s="550"/>
      <c r="E41" s="550"/>
      <c r="F41" s="550"/>
      <c r="G41" s="550"/>
      <c r="H41" s="8"/>
      <c r="I41" s="8"/>
      <c r="J41" s="6"/>
      <c r="K41" s="238"/>
      <c r="L41" s="238"/>
    </row>
    <row r="42" spans="1:12" x14ac:dyDescent="0.25">
      <c r="A42" s="19"/>
      <c r="B42" s="494" t="s">
        <v>6</v>
      </c>
      <c r="C42" s="495"/>
      <c r="D42" s="495"/>
      <c r="E42" s="495"/>
      <c r="F42" s="495"/>
      <c r="G42" s="495"/>
      <c r="H42" s="18"/>
      <c r="I42" s="18"/>
      <c r="J42" s="6"/>
      <c r="K42" s="238"/>
      <c r="L42" s="238"/>
    </row>
    <row r="43" spans="1:12" x14ac:dyDescent="0.25">
      <c r="A43" s="19"/>
      <c r="B43" s="551" t="s">
        <v>26</v>
      </c>
      <c r="C43" s="552"/>
      <c r="D43" s="552"/>
      <c r="E43" s="552"/>
      <c r="F43" s="552"/>
      <c r="G43" s="552"/>
      <c r="H43" s="14">
        <f>H44+H45+H46+H47</f>
        <v>0</v>
      </c>
      <c r="I43" s="14">
        <f>I44+I45+I46+I47</f>
        <v>0</v>
      </c>
      <c r="J43" s="6"/>
      <c r="K43" s="238"/>
      <c r="L43" s="238"/>
    </row>
    <row r="44" spans="1:12" x14ac:dyDescent="0.25">
      <c r="A44" s="20"/>
      <c r="B44" s="543" t="s">
        <v>27</v>
      </c>
      <c r="C44" s="544"/>
      <c r="D44" s="544"/>
      <c r="E44" s="544"/>
      <c r="F44" s="544"/>
      <c r="G44" s="544"/>
      <c r="H44" s="15">
        <v>0</v>
      </c>
      <c r="I44" s="15">
        <v>0</v>
      </c>
      <c r="J44" s="6"/>
      <c r="K44" s="238"/>
      <c r="L44" s="238"/>
    </row>
    <row r="45" spans="1:12" x14ac:dyDescent="0.25">
      <c r="A45" s="20"/>
      <c r="B45" s="543" t="s">
        <v>28</v>
      </c>
      <c r="C45" s="544"/>
      <c r="D45" s="544"/>
      <c r="E45" s="544"/>
      <c r="F45" s="544"/>
      <c r="G45" s="544"/>
      <c r="H45" s="15">
        <v>0</v>
      </c>
      <c r="I45" s="21">
        <v>0</v>
      </c>
      <c r="J45" s="6"/>
      <c r="K45" s="238"/>
      <c r="L45" s="238"/>
    </row>
    <row r="46" spans="1:12" x14ac:dyDescent="0.25">
      <c r="A46" s="20"/>
      <c r="B46" s="553" t="s">
        <v>29</v>
      </c>
      <c r="C46" s="554"/>
      <c r="D46" s="554"/>
      <c r="E46" s="554"/>
      <c r="F46" s="554"/>
      <c r="G46" s="554"/>
      <c r="H46" s="15">
        <v>0</v>
      </c>
      <c r="I46" s="15">
        <v>0</v>
      </c>
      <c r="J46" s="6"/>
      <c r="K46" s="238"/>
      <c r="L46" s="238"/>
    </row>
    <row r="47" spans="1:12" x14ac:dyDescent="0.25">
      <c r="A47" s="20"/>
      <c r="B47" s="543" t="s">
        <v>30</v>
      </c>
      <c r="C47" s="544"/>
      <c r="D47" s="544"/>
      <c r="E47" s="544"/>
      <c r="F47" s="544"/>
      <c r="G47" s="544"/>
      <c r="H47" s="15">
        <v>0</v>
      </c>
      <c r="I47" s="15">
        <v>0</v>
      </c>
      <c r="J47" s="6"/>
      <c r="K47" s="238"/>
      <c r="L47" s="238"/>
    </row>
    <row r="48" spans="1:12" x14ac:dyDescent="0.25">
      <c r="A48" s="20"/>
      <c r="B48" s="492" t="s">
        <v>6</v>
      </c>
      <c r="C48" s="493"/>
      <c r="D48" s="493"/>
      <c r="E48" s="493"/>
      <c r="F48" s="493"/>
      <c r="G48" s="493"/>
      <c r="H48" s="12"/>
      <c r="I48" s="12"/>
      <c r="J48" s="6"/>
      <c r="K48" s="238"/>
      <c r="L48" s="238"/>
    </row>
    <row r="49" spans="1:14" x14ac:dyDescent="0.25">
      <c r="A49" s="19"/>
      <c r="B49" s="551" t="s">
        <v>31</v>
      </c>
      <c r="C49" s="552"/>
      <c r="D49" s="552"/>
      <c r="E49" s="552"/>
      <c r="F49" s="552"/>
      <c r="G49" s="552"/>
      <c r="H49" s="14">
        <f>H50+H51</f>
        <v>130000</v>
      </c>
      <c r="I49" s="14">
        <f>I50+I51</f>
        <v>130000</v>
      </c>
      <c r="J49" s="6"/>
      <c r="K49" s="238"/>
      <c r="L49" s="238"/>
    </row>
    <row r="50" spans="1:14" x14ac:dyDescent="0.25">
      <c r="A50" s="20"/>
      <c r="B50" s="543" t="s">
        <v>32</v>
      </c>
      <c r="C50" s="544"/>
      <c r="D50" s="544"/>
      <c r="E50" s="544"/>
      <c r="F50" s="544"/>
      <c r="G50" s="544"/>
      <c r="H50" s="15">
        <f>Izdatci!G133</f>
        <v>130000</v>
      </c>
      <c r="I50" s="15">
        <f>Izdatci!Q133</f>
        <v>130000</v>
      </c>
      <c r="J50" s="6"/>
      <c r="K50" s="238"/>
      <c r="L50" s="238"/>
    </row>
    <row r="51" spans="1:14" x14ac:dyDescent="0.25">
      <c r="A51" s="20"/>
      <c r="B51" s="543" t="s">
        <v>33</v>
      </c>
      <c r="C51" s="544"/>
      <c r="D51" s="544"/>
      <c r="E51" s="544"/>
      <c r="F51" s="544"/>
      <c r="G51" s="544"/>
      <c r="H51" s="15">
        <v>0</v>
      </c>
      <c r="I51" s="15">
        <v>0</v>
      </c>
      <c r="J51" s="6"/>
      <c r="K51" s="238"/>
      <c r="L51" s="238"/>
    </row>
    <row r="52" spans="1:14" x14ac:dyDescent="0.25">
      <c r="A52" s="20"/>
      <c r="B52" s="492"/>
      <c r="C52" s="493"/>
      <c r="D52" s="493"/>
      <c r="E52" s="493"/>
      <c r="F52" s="493"/>
      <c r="G52" s="493"/>
      <c r="H52" s="15"/>
      <c r="I52" s="15"/>
      <c r="J52" s="6"/>
      <c r="K52" s="238"/>
      <c r="L52" s="238"/>
    </row>
    <row r="53" spans="1:14" x14ac:dyDescent="0.25">
      <c r="A53" s="20"/>
      <c r="B53" s="551" t="s">
        <v>34</v>
      </c>
      <c r="C53" s="552"/>
      <c r="D53" s="552"/>
      <c r="E53" s="552"/>
      <c r="F53" s="552"/>
      <c r="G53" s="552"/>
      <c r="H53" s="14">
        <f>H43-H49</f>
        <v>-130000</v>
      </c>
      <c r="I53" s="14">
        <f>I43-I49</f>
        <v>-130000</v>
      </c>
      <c r="J53" s="6"/>
      <c r="K53" s="238"/>
      <c r="L53" s="238"/>
    </row>
    <row r="54" spans="1:14" x14ac:dyDescent="0.25">
      <c r="A54" s="20"/>
      <c r="B54" s="494"/>
      <c r="C54" s="495"/>
      <c r="D54" s="495"/>
      <c r="E54" s="495"/>
      <c r="F54" s="495"/>
      <c r="G54" s="495"/>
      <c r="H54" s="14"/>
      <c r="I54" s="14"/>
      <c r="J54" s="6"/>
      <c r="K54" s="238"/>
      <c r="L54" s="238"/>
    </row>
    <row r="55" spans="1:14" x14ac:dyDescent="0.25">
      <c r="A55" s="22"/>
      <c r="B55" s="555" t="s">
        <v>35</v>
      </c>
      <c r="C55" s="556"/>
      <c r="D55" s="556"/>
      <c r="E55" s="556"/>
      <c r="F55" s="556"/>
      <c r="G55" s="556"/>
      <c r="H55" s="23">
        <f>H56</f>
        <v>0</v>
      </c>
      <c r="I55" s="23">
        <f>I56</f>
        <v>427000</v>
      </c>
      <c r="J55" s="6"/>
      <c r="K55" s="238"/>
      <c r="L55" s="238"/>
    </row>
    <row r="56" spans="1:14" ht="16.5" customHeight="1" x14ac:dyDescent="0.25">
      <c r="A56" s="20"/>
      <c r="B56" s="543" t="s">
        <v>361</v>
      </c>
      <c r="C56" s="544"/>
      <c r="D56" s="544"/>
      <c r="E56" s="495"/>
      <c r="F56" s="495"/>
      <c r="G56" s="495"/>
      <c r="H56" s="15"/>
      <c r="I56" s="15">
        <f>Prihodi!F142</f>
        <v>427000</v>
      </c>
      <c r="J56" s="6"/>
      <c r="K56" s="238"/>
      <c r="L56" s="238"/>
    </row>
    <row r="57" spans="1:14" x14ac:dyDescent="0.25">
      <c r="A57" s="20"/>
      <c r="B57" s="551" t="s">
        <v>36</v>
      </c>
      <c r="C57" s="552"/>
      <c r="D57" s="552"/>
      <c r="E57" s="552"/>
      <c r="F57" s="552"/>
      <c r="G57" s="552"/>
      <c r="H57" s="14">
        <f>H39+H53+H55</f>
        <v>5000</v>
      </c>
      <c r="I57" s="14">
        <f>I39+I53+I55</f>
        <v>0</v>
      </c>
      <c r="J57" s="6"/>
      <c r="K57" s="238"/>
      <c r="L57" s="238"/>
    </row>
    <row r="58" spans="1:14" x14ac:dyDescent="0.25">
      <c r="A58" s="20"/>
      <c r="B58" s="551" t="s">
        <v>37</v>
      </c>
      <c r="C58" s="552"/>
      <c r="D58" s="552"/>
      <c r="E58" s="552"/>
      <c r="F58" s="552"/>
      <c r="G58" s="552"/>
      <c r="H58" s="14">
        <f>H57</f>
        <v>5000</v>
      </c>
      <c r="I58" s="14">
        <v>0</v>
      </c>
      <c r="J58" s="6"/>
      <c r="K58" s="238"/>
      <c r="L58" s="238"/>
    </row>
    <row r="59" spans="1:14" x14ac:dyDescent="0.25">
      <c r="A59" s="20"/>
      <c r="B59" s="492" t="s">
        <v>6</v>
      </c>
      <c r="C59" s="493"/>
      <c r="D59" s="493"/>
      <c r="E59" s="493"/>
      <c r="F59" s="493"/>
      <c r="G59" s="493"/>
      <c r="H59" s="12"/>
      <c r="I59" s="12"/>
      <c r="J59" s="6"/>
      <c r="K59" s="238"/>
      <c r="L59" s="238"/>
    </row>
    <row r="60" spans="1:14" x14ac:dyDescent="0.25">
      <c r="A60" s="24"/>
      <c r="B60" s="549" t="s">
        <v>38</v>
      </c>
      <c r="C60" s="550"/>
      <c r="D60" s="550"/>
      <c r="E60" s="550"/>
      <c r="F60" s="550"/>
      <c r="G60" s="550"/>
      <c r="H60" s="25">
        <f>H19+H33+H43+H55</f>
        <v>8800000</v>
      </c>
      <c r="I60" s="25">
        <f>Prihodi!F147</f>
        <v>9980000</v>
      </c>
      <c r="J60" s="6"/>
      <c r="K60" s="238"/>
      <c r="L60" s="238"/>
    </row>
    <row r="61" spans="1:14" x14ac:dyDescent="0.25">
      <c r="A61" s="24"/>
      <c r="B61" s="549" t="s">
        <v>39</v>
      </c>
      <c r="C61" s="550"/>
      <c r="D61" s="550"/>
      <c r="E61" s="550"/>
      <c r="F61" s="550"/>
      <c r="G61" s="550"/>
      <c r="H61" s="25">
        <f>H25+H35+H49+H58</f>
        <v>8800000</v>
      </c>
      <c r="I61" s="25">
        <f>Izdatci!M142</f>
        <v>9980000</v>
      </c>
      <c r="J61" s="6"/>
      <c r="K61" s="238"/>
      <c r="L61" s="238"/>
    </row>
    <row r="62" spans="1:14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4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4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N64">
        <v>2</v>
      </c>
    </row>
    <row r="65" spans="1:10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</sheetData>
  <mergeCells count="42">
    <mergeCell ref="B61:G61"/>
    <mergeCell ref="B46:G46"/>
    <mergeCell ref="B47:G47"/>
    <mergeCell ref="B49:G49"/>
    <mergeCell ref="B50:G50"/>
    <mergeCell ref="B51:G51"/>
    <mergeCell ref="B53:G53"/>
    <mergeCell ref="B55:G55"/>
    <mergeCell ref="B56:D56"/>
    <mergeCell ref="B57:G57"/>
    <mergeCell ref="B58:G58"/>
    <mergeCell ref="B60:G60"/>
    <mergeCell ref="B45:G45"/>
    <mergeCell ref="B29:G29"/>
    <mergeCell ref="B31:G31"/>
    <mergeCell ref="B33:G33"/>
    <mergeCell ref="B34:G34"/>
    <mergeCell ref="B35:G35"/>
    <mergeCell ref="B36:G36"/>
    <mergeCell ref="B38:G38"/>
    <mergeCell ref="B39:G39"/>
    <mergeCell ref="B41:G41"/>
    <mergeCell ref="B43:G43"/>
    <mergeCell ref="B44:G44"/>
    <mergeCell ref="B27:G27"/>
    <mergeCell ref="A12:I12"/>
    <mergeCell ref="A14:J14"/>
    <mergeCell ref="B16:G16"/>
    <mergeCell ref="B17:G17"/>
    <mergeCell ref="B19:G19"/>
    <mergeCell ref="B20:G20"/>
    <mergeCell ref="B21:G21"/>
    <mergeCell ref="B22:G22"/>
    <mergeCell ref="B23:G23"/>
    <mergeCell ref="B25:G25"/>
    <mergeCell ref="B26:G26"/>
    <mergeCell ref="A8:I8"/>
    <mergeCell ref="A1:I1"/>
    <mergeCell ref="A2:I2"/>
    <mergeCell ref="A3:I3"/>
    <mergeCell ref="A6:I6"/>
    <mergeCell ref="A7:I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8"/>
  <sheetViews>
    <sheetView topLeftCell="A34" workbookViewId="0">
      <selection activeCell="I39" sqref="I39"/>
    </sheetView>
  </sheetViews>
  <sheetFormatPr defaultRowHeight="15" x14ac:dyDescent="0.25"/>
  <cols>
    <col min="1" max="1" width="7.28515625" customWidth="1"/>
  </cols>
  <sheetData>
    <row r="1" spans="1:10" x14ac:dyDescent="0.25">
      <c r="A1" s="542" t="s">
        <v>343</v>
      </c>
      <c r="B1" s="542"/>
      <c r="C1" s="542"/>
      <c r="D1" s="542"/>
      <c r="E1" s="542"/>
      <c r="F1" s="542"/>
      <c r="G1" s="542"/>
      <c r="H1" s="542"/>
      <c r="I1" s="542"/>
    </row>
    <row r="2" spans="1:10" x14ac:dyDescent="0.25">
      <c r="A2" s="542" t="s">
        <v>342</v>
      </c>
      <c r="B2" s="542"/>
      <c r="C2" s="542"/>
      <c r="D2" s="542"/>
      <c r="E2" s="542"/>
      <c r="F2" s="542"/>
      <c r="G2" s="542"/>
      <c r="H2" s="542"/>
      <c r="I2" s="542"/>
    </row>
    <row r="3" spans="1:10" x14ac:dyDescent="0.25">
      <c r="A3" s="542" t="s">
        <v>347</v>
      </c>
      <c r="B3" s="542"/>
      <c r="C3" s="542"/>
      <c r="D3" s="542"/>
      <c r="E3" s="542"/>
      <c r="F3" s="542"/>
      <c r="G3" s="542"/>
      <c r="H3" s="542"/>
      <c r="I3" s="542"/>
    </row>
    <row r="6" spans="1:10" ht="15.75" x14ac:dyDescent="0.25">
      <c r="A6" s="541" t="s">
        <v>344</v>
      </c>
      <c r="B6" s="541"/>
      <c r="C6" s="541"/>
      <c r="D6" s="541"/>
      <c r="E6" s="541"/>
      <c r="F6" s="541"/>
      <c r="G6" s="541"/>
      <c r="H6" s="541"/>
      <c r="I6" s="541"/>
      <c r="J6" s="1"/>
    </row>
    <row r="7" spans="1:10" ht="15.75" x14ac:dyDescent="0.25">
      <c r="A7" s="541" t="s">
        <v>0</v>
      </c>
      <c r="B7" s="541"/>
      <c r="C7" s="541"/>
      <c r="D7" s="541"/>
      <c r="E7" s="541"/>
      <c r="F7" s="541"/>
      <c r="G7" s="541"/>
      <c r="H7" s="541"/>
      <c r="I7" s="541"/>
      <c r="J7" s="1"/>
    </row>
    <row r="8" spans="1:10" ht="15.75" x14ac:dyDescent="0.25">
      <c r="A8" s="541" t="s">
        <v>345</v>
      </c>
      <c r="B8" s="541"/>
      <c r="C8" s="541"/>
      <c r="D8" s="541"/>
      <c r="E8" s="541"/>
      <c r="F8" s="541"/>
      <c r="G8" s="541"/>
      <c r="H8" s="541"/>
      <c r="I8" s="541"/>
      <c r="J8" s="1"/>
    </row>
    <row r="9" spans="1:10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.75" x14ac:dyDescent="0.25">
      <c r="A10" s="2" t="s">
        <v>1</v>
      </c>
      <c r="B10" s="2"/>
      <c r="C10" s="2"/>
      <c r="D10" s="2"/>
      <c r="E10" s="2"/>
      <c r="F10" s="2"/>
      <c r="G10" s="2"/>
      <c r="H10" s="2"/>
      <c r="I10" s="2"/>
      <c r="J10" s="1"/>
    </row>
    <row r="11" spans="1:10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545" t="s">
        <v>2</v>
      </c>
      <c r="B12" s="545"/>
      <c r="C12" s="545"/>
      <c r="D12" s="545"/>
      <c r="E12" s="545"/>
      <c r="F12" s="545"/>
      <c r="G12" s="545"/>
      <c r="H12" s="545"/>
      <c r="I12" s="545"/>
      <c r="J12" s="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546" t="s">
        <v>346</v>
      </c>
      <c r="B14" s="546"/>
      <c r="C14" s="546"/>
      <c r="D14" s="546"/>
      <c r="E14" s="546"/>
      <c r="F14" s="546"/>
      <c r="G14" s="546"/>
      <c r="H14" s="546"/>
      <c r="I14" s="546"/>
      <c r="J14" s="546"/>
    </row>
    <row r="15" spans="1:10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36" x14ac:dyDescent="0.25">
      <c r="A16" s="4"/>
      <c r="B16" s="547" t="s">
        <v>3</v>
      </c>
      <c r="C16" s="548"/>
      <c r="D16" s="548"/>
      <c r="E16" s="548"/>
      <c r="F16" s="548"/>
      <c r="G16" s="548"/>
      <c r="H16" s="5" t="s">
        <v>348</v>
      </c>
      <c r="I16" s="5" t="s">
        <v>349</v>
      </c>
      <c r="J16" s="6"/>
    </row>
    <row r="17" spans="1:10" x14ac:dyDescent="0.25">
      <c r="A17" s="7" t="s">
        <v>4</v>
      </c>
      <c r="B17" s="549" t="s">
        <v>5</v>
      </c>
      <c r="C17" s="550"/>
      <c r="D17" s="550"/>
      <c r="E17" s="550"/>
      <c r="F17" s="550"/>
      <c r="G17" s="550"/>
      <c r="H17" s="8"/>
      <c r="I17" s="8"/>
      <c r="J17" s="6"/>
    </row>
    <row r="18" spans="1:10" x14ac:dyDescent="0.25">
      <c r="A18" s="9"/>
      <c r="B18" s="10" t="s">
        <v>6</v>
      </c>
      <c r="C18" s="11"/>
      <c r="D18" s="11"/>
      <c r="E18" s="11"/>
      <c r="F18" s="11"/>
      <c r="G18" s="11"/>
      <c r="H18" s="12"/>
      <c r="I18" s="12"/>
      <c r="J18" s="6"/>
    </row>
    <row r="19" spans="1:10" x14ac:dyDescent="0.25">
      <c r="A19" s="13"/>
      <c r="B19" s="551" t="s">
        <v>7</v>
      </c>
      <c r="C19" s="552"/>
      <c r="D19" s="552"/>
      <c r="E19" s="552"/>
      <c r="F19" s="552"/>
      <c r="G19" s="552"/>
      <c r="H19" s="14">
        <f>H20+H21+H22+H23</f>
        <v>8800000</v>
      </c>
      <c r="I19" s="14">
        <f>I20+I21+I22+I23</f>
        <v>9000000</v>
      </c>
      <c r="J19" s="6"/>
    </row>
    <row r="20" spans="1:10" x14ac:dyDescent="0.25">
      <c r="A20" s="9"/>
      <c r="B20" s="543" t="s">
        <v>8</v>
      </c>
      <c r="C20" s="544"/>
      <c r="D20" s="544"/>
      <c r="E20" s="544"/>
      <c r="F20" s="544"/>
      <c r="G20" s="544"/>
      <c r="H20" s="15">
        <v>4281000</v>
      </c>
      <c r="I20" s="15">
        <v>5131000</v>
      </c>
      <c r="J20" s="6"/>
    </row>
    <row r="21" spans="1:10" x14ac:dyDescent="0.25">
      <c r="A21" s="9"/>
      <c r="B21" s="543" t="s">
        <v>9</v>
      </c>
      <c r="C21" s="544"/>
      <c r="D21" s="544"/>
      <c r="E21" s="544"/>
      <c r="F21" s="544"/>
      <c r="G21" s="544"/>
      <c r="H21" s="15">
        <v>2469000</v>
      </c>
      <c r="I21" s="15">
        <v>2382000</v>
      </c>
      <c r="J21" s="6"/>
    </row>
    <row r="22" spans="1:10" x14ac:dyDescent="0.25">
      <c r="A22" s="9"/>
      <c r="B22" s="543" t="s">
        <v>10</v>
      </c>
      <c r="C22" s="544"/>
      <c r="D22" s="544"/>
      <c r="E22" s="544"/>
      <c r="F22" s="544"/>
      <c r="G22" s="544"/>
      <c r="H22" s="15">
        <v>2050000</v>
      </c>
      <c r="I22" s="15">
        <v>1487000</v>
      </c>
      <c r="J22" s="6"/>
    </row>
    <row r="23" spans="1:10" x14ac:dyDescent="0.25">
      <c r="A23" s="9"/>
      <c r="B23" s="543" t="s">
        <v>11</v>
      </c>
      <c r="C23" s="544"/>
      <c r="D23" s="544"/>
      <c r="E23" s="544"/>
      <c r="F23" s="544"/>
      <c r="G23" s="544"/>
      <c r="H23" s="15">
        <v>0</v>
      </c>
      <c r="I23" s="15">
        <v>0</v>
      </c>
      <c r="J23" s="6"/>
    </row>
    <row r="24" spans="1:10" x14ac:dyDescent="0.25">
      <c r="A24" s="9"/>
      <c r="B24" s="10"/>
      <c r="C24" s="11"/>
      <c r="D24" s="11"/>
      <c r="E24" s="11"/>
      <c r="F24" s="11"/>
      <c r="G24" s="11"/>
      <c r="H24" s="15"/>
      <c r="I24" s="15"/>
      <c r="J24" s="6"/>
    </row>
    <row r="25" spans="1:10" x14ac:dyDescent="0.25">
      <c r="A25" s="13"/>
      <c r="B25" s="551" t="s">
        <v>12</v>
      </c>
      <c r="C25" s="552"/>
      <c r="D25" s="552"/>
      <c r="E25" s="552"/>
      <c r="F25" s="552"/>
      <c r="G25" s="552"/>
      <c r="H25" s="14">
        <f>H26+H27</f>
        <v>8570000</v>
      </c>
      <c r="I25" s="14">
        <f>I26+I27</f>
        <v>7895400</v>
      </c>
      <c r="J25" s="6"/>
    </row>
    <row r="26" spans="1:10" x14ac:dyDescent="0.25">
      <c r="A26" s="9"/>
      <c r="B26" s="543" t="s">
        <v>13</v>
      </c>
      <c r="C26" s="544"/>
      <c r="D26" s="544"/>
      <c r="E26" s="544"/>
      <c r="F26" s="544"/>
      <c r="G26" s="544"/>
      <c r="H26" s="15">
        <v>8554600</v>
      </c>
      <c r="I26" s="15">
        <v>7880000</v>
      </c>
      <c r="J26" s="6"/>
    </row>
    <row r="27" spans="1:10" x14ac:dyDescent="0.25">
      <c r="A27" s="9"/>
      <c r="B27" s="543" t="s">
        <v>14</v>
      </c>
      <c r="C27" s="544"/>
      <c r="D27" s="544"/>
      <c r="E27" s="544"/>
      <c r="F27" s="544"/>
      <c r="G27" s="544"/>
      <c r="H27" s="15">
        <v>15400</v>
      </c>
      <c r="I27" s="15">
        <v>15400</v>
      </c>
      <c r="J27" s="6"/>
    </row>
    <row r="28" spans="1:10" x14ac:dyDescent="0.25">
      <c r="A28" s="9"/>
      <c r="B28" s="10"/>
      <c r="C28" s="11"/>
      <c r="D28" s="11"/>
      <c r="E28" s="11"/>
      <c r="F28" s="11"/>
      <c r="G28" s="11"/>
      <c r="H28" s="15"/>
      <c r="I28" s="15"/>
      <c r="J28" s="6"/>
    </row>
    <row r="29" spans="1:10" x14ac:dyDescent="0.25">
      <c r="A29" s="9"/>
      <c r="B29" s="551" t="s">
        <v>15</v>
      </c>
      <c r="C29" s="552"/>
      <c r="D29" s="552"/>
      <c r="E29" s="552"/>
      <c r="F29" s="552"/>
      <c r="G29" s="552"/>
      <c r="H29" s="14">
        <f>H19-H25</f>
        <v>230000</v>
      </c>
      <c r="I29" s="14">
        <f>I19-I25</f>
        <v>1104600</v>
      </c>
      <c r="J29" s="6"/>
    </row>
    <row r="30" spans="1:10" x14ac:dyDescent="0.25">
      <c r="A30" s="9"/>
      <c r="B30" s="10" t="s">
        <v>6</v>
      </c>
      <c r="C30" s="11"/>
      <c r="D30" s="11"/>
      <c r="E30" s="11"/>
      <c r="F30" s="11"/>
      <c r="G30" s="11"/>
      <c r="H30" s="12"/>
      <c r="I30" s="12"/>
      <c r="J30" s="6"/>
    </row>
    <row r="31" spans="1:10" x14ac:dyDescent="0.25">
      <c r="A31" s="7" t="s">
        <v>16</v>
      </c>
      <c r="B31" s="549" t="s">
        <v>17</v>
      </c>
      <c r="C31" s="550"/>
      <c r="D31" s="550"/>
      <c r="E31" s="550"/>
      <c r="F31" s="550"/>
      <c r="G31" s="550"/>
      <c r="H31" s="8"/>
      <c r="I31" s="8"/>
      <c r="J31" s="6"/>
    </row>
    <row r="32" spans="1:10" x14ac:dyDescent="0.25">
      <c r="A32" s="13"/>
      <c r="B32" s="16" t="s">
        <v>6</v>
      </c>
      <c r="C32" s="17"/>
      <c r="D32" s="17"/>
      <c r="E32" s="17"/>
      <c r="F32" s="17"/>
      <c r="G32" s="17"/>
      <c r="H32" s="18"/>
      <c r="I32" s="18"/>
      <c r="J32" s="6"/>
    </row>
    <row r="33" spans="1:10" x14ac:dyDescent="0.25">
      <c r="A33" s="13"/>
      <c r="B33" s="551" t="s">
        <v>18</v>
      </c>
      <c r="C33" s="552"/>
      <c r="D33" s="552"/>
      <c r="E33" s="552"/>
      <c r="F33" s="552"/>
      <c r="G33" s="552"/>
      <c r="H33" s="14">
        <f>H34</f>
        <v>0</v>
      </c>
      <c r="I33" s="14">
        <f>I34</f>
        <v>0</v>
      </c>
      <c r="J33" s="6"/>
    </row>
    <row r="34" spans="1:10" x14ac:dyDescent="0.25">
      <c r="A34" s="9"/>
      <c r="B34" s="543" t="s">
        <v>19</v>
      </c>
      <c r="C34" s="544"/>
      <c r="D34" s="544"/>
      <c r="E34" s="544"/>
      <c r="F34" s="544"/>
      <c r="G34" s="544"/>
      <c r="H34" s="15">
        <v>0</v>
      </c>
      <c r="I34" s="15">
        <v>0</v>
      </c>
      <c r="J34" s="6"/>
    </row>
    <row r="35" spans="1:10" x14ac:dyDescent="0.25">
      <c r="A35" s="13"/>
      <c r="B35" s="551" t="s">
        <v>20</v>
      </c>
      <c r="C35" s="552"/>
      <c r="D35" s="552"/>
      <c r="E35" s="552"/>
      <c r="F35" s="552"/>
      <c r="G35" s="552"/>
      <c r="H35" s="14">
        <f>H36</f>
        <v>95000</v>
      </c>
      <c r="I35" s="14">
        <f>I36</f>
        <v>40000</v>
      </c>
      <c r="J35" s="6"/>
    </row>
    <row r="36" spans="1:10" x14ac:dyDescent="0.25">
      <c r="A36" s="13"/>
      <c r="B36" s="543" t="s">
        <v>21</v>
      </c>
      <c r="C36" s="544"/>
      <c r="D36" s="544"/>
      <c r="E36" s="544"/>
      <c r="F36" s="544"/>
      <c r="G36" s="544"/>
      <c r="H36" s="15">
        <v>95000</v>
      </c>
      <c r="I36" s="15">
        <v>40000</v>
      </c>
      <c r="J36" s="6"/>
    </row>
    <row r="37" spans="1:10" x14ac:dyDescent="0.25">
      <c r="A37" s="13"/>
      <c r="B37" s="10"/>
      <c r="C37" s="11"/>
      <c r="D37" s="11"/>
      <c r="E37" s="11"/>
      <c r="F37" s="11"/>
      <c r="G37" s="11"/>
      <c r="H37" s="15"/>
      <c r="I37" s="15"/>
      <c r="J37" s="6"/>
    </row>
    <row r="38" spans="1:10" x14ac:dyDescent="0.25">
      <c r="A38" s="13"/>
      <c r="B38" s="551" t="s">
        <v>22</v>
      </c>
      <c r="C38" s="552"/>
      <c r="D38" s="552"/>
      <c r="E38" s="552"/>
      <c r="F38" s="552"/>
      <c r="G38" s="552"/>
      <c r="H38" s="14">
        <f>H35-H33</f>
        <v>95000</v>
      </c>
      <c r="I38" s="14">
        <f>I35-I33</f>
        <v>40000</v>
      </c>
      <c r="J38" s="6"/>
    </row>
    <row r="39" spans="1:10" x14ac:dyDescent="0.25">
      <c r="A39" s="9"/>
      <c r="B39" s="551" t="s">
        <v>23</v>
      </c>
      <c r="C39" s="552"/>
      <c r="D39" s="552"/>
      <c r="E39" s="552"/>
      <c r="F39" s="552"/>
      <c r="G39" s="552"/>
      <c r="H39" s="14">
        <f>H29-H38</f>
        <v>135000</v>
      </c>
      <c r="I39" s="14">
        <f>I29-I38</f>
        <v>1064600</v>
      </c>
      <c r="J39" s="6"/>
    </row>
    <row r="40" spans="1:10" x14ac:dyDescent="0.25">
      <c r="A40" s="9"/>
      <c r="B40" s="16"/>
      <c r="C40" s="17"/>
      <c r="D40" s="17"/>
      <c r="E40" s="17"/>
      <c r="F40" s="17"/>
      <c r="G40" s="17"/>
      <c r="H40" s="14"/>
      <c r="I40" s="14"/>
      <c r="J40" s="6"/>
    </row>
    <row r="41" spans="1:10" x14ac:dyDescent="0.25">
      <c r="A41" s="7" t="s">
        <v>24</v>
      </c>
      <c r="B41" s="549" t="s">
        <v>25</v>
      </c>
      <c r="C41" s="550"/>
      <c r="D41" s="550"/>
      <c r="E41" s="550"/>
      <c r="F41" s="550"/>
      <c r="G41" s="550"/>
      <c r="H41" s="8"/>
      <c r="I41" s="8"/>
      <c r="J41" s="6"/>
    </row>
    <row r="42" spans="1:10" x14ac:dyDescent="0.25">
      <c r="A42" s="19"/>
      <c r="B42" s="16" t="s">
        <v>6</v>
      </c>
      <c r="C42" s="17"/>
      <c r="D42" s="17"/>
      <c r="E42" s="17"/>
      <c r="F42" s="17"/>
      <c r="G42" s="17"/>
      <c r="H42" s="18"/>
      <c r="I42" s="18"/>
      <c r="J42" s="6"/>
    </row>
    <row r="43" spans="1:10" x14ac:dyDescent="0.25">
      <c r="A43" s="19"/>
      <c r="B43" s="551" t="s">
        <v>26</v>
      </c>
      <c r="C43" s="552"/>
      <c r="D43" s="552"/>
      <c r="E43" s="552"/>
      <c r="F43" s="552"/>
      <c r="G43" s="552"/>
      <c r="H43" s="14">
        <f>H44+H45+H46+H47</f>
        <v>0</v>
      </c>
      <c r="I43" s="14">
        <f>I44+I45+I46+I47</f>
        <v>0</v>
      </c>
      <c r="J43" s="6"/>
    </row>
    <row r="44" spans="1:10" x14ac:dyDescent="0.25">
      <c r="A44" s="20"/>
      <c r="B44" s="543" t="s">
        <v>27</v>
      </c>
      <c r="C44" s="544"/>
      <c r="D44" s="544"/>
      <c r="E44" s="544"/>
      <c r="F44" s="544"/>
      <c r="G44" s="544"/>
      <c r="H44" s="15">
        <v>0</v>
      </c>
      <c r="I44" s="15">
        <v>0</v>
      </c>
      <c r="J44" s="6"/>
    </row>
    <row r="45" spans="1:10" x14ac:dyDescent="0.25">
      <c r="A45" s="20"/>
      <c r="B45" s="543" t="s">
        <v>28</v>
      </c>
      <c r="C45" s="544"/>
      <c r="D45" s="544"/>
      <c r="E45" s="544"/>
      <c r="F45" s="544"/>
      <c r="G45" s="544"/>
      <c r="H45" s="15">
        <v>0</v>
      </c>
      <c r="I45" s="21">
        <v>0</v>
      </c>
      <c r="J45" s="6"/>
    </row>
    <row r="46" spans="1:10" x14ac:dyDescent="0.25">
      <c r="A46" s="20"/>
      <c r="B46" s="553" t="s">
        <v>29</v>
      </c>
      <c r="C46" s="554"/>
      <c r="D46" s="554"/>
      <c r="E46" s="554"/>
      <c r="F46" s="554"/>
      <c r="G46" s="554"/>
      <c r="H46" s="15">
        <v>0</v>
      </c>
      <c r="I46" s="15">
        <v>0</v>
      </c>
      <c r="J46" s="6"/>
    </row>
    <row r="47" spans="1:10" x14ac:dyDescent="0.25">
      <c r="A47" s="20"/>
      <c r="B47" s="543" t="s">
        <v>30</v>
      </c>
      <c r="C47" s="544"/>
      <c r="D47" s="544"/>
      <c r="E47" s="544"/>
      <c r="F47" s="544"/>
      <c r="G47" s="544"/>
      <c r="H47" s="15">
        <v>0</v>
      </c>
      <c r="I47" s="15">
        <v>0</v>
      </c>
      <c r="J47" s="6"/>
    </row>
    <row r="48" spans="1:10" x14ac:dyDescent="0.25">
      <c r="A48" s="20"/>
      <c r="B48" s="10" t="s">
        <v>6</v>
      </c>
      <c r="C48" s="11"/>
      <c r="D48" s="11"/>
      <c r="E48" s="11"/>
      <c r="F48" s="11"/>
      <c r="G48" s="11"/>
      <c r="H48" s="12"/>
      <c r="I48" s="12"/>
      <c r="J48" s="6"/>
    </row>
    <row r="49" spans="1:10" x14ac:dyDescent="0.25">
      <c r="A49" s="19"/>
      <c r="B49" s="551" t="s">
        <v>31</v>
      </c>
      <c r="C49" s="552"/>
      <c r="D49" s="552"/>
      <c r="E49" s="552"/>
      <c r="F49" s="552"/>
      <c r="G49" s="552"/>
      <c r="H49" s="14">
        <f>H50+H51</f>
        <v>130000</v>
      </c>
      <c r="I49" s="14">
        <f>I50+I51</f>
        <v>130000</v>
      </c>
      <c r="J49" s="6"/>
    </row>
    <row r="50" spans="1:10" x14ac:dyDescent="0.25">
      <c r="A50" s="20"/>
      <c r="B50" s="543" t="s">
        <v>32</v>
      </c>
      <c r="C50" s="544"/>
      <c r="D50" s="544"/>
      <c r="E50" s="544"/>
      <c r="F50" s="544"/>
      <c r="G50" s="544"/>
      <c r="H50" s="15">
        <v>130000</v>
      </c>
      <c r="I50" s="15">
        <v>130000</v>
      </c>
      <c r="J50" s="6"/>
    </row>
    <row r="51" spans="1:10" x14ac:dyDescent="0.25">
      <c r="A51" s="20"/>
      <c r="B51" s="543" t="s">
        <v>33</v>
      </c>
      <c r="C51" s="544"/>
      <c r="D51" s="544"/>
      <c r="E51" s="544"/>
      <c r="F51" s="544"/>
      <c r="G51" s="544"/>
      <c r="H51" s="15">
        <v>0</v>
      </c>
      <c r="I51" s="15">
        <v>0</v>
      </c>
      <c r="J51" s="6"/>
    </row>
    <row r="52" spans="1:10" x14ac:dyDescent="0.25">
      <c r="A52" s="20"/>
      <c r="B52" s="10"/>
      <c r="C52" s="11"/>
      <c r="D52" s="11"/>
      <c r="E52" s="11"/>
      <c r="F52" s="11"/>
      <c r="G52" s="11"/>
      <c r="H52" s="15"/>
      <c r="I52" s="15"/>
      <c r="J52" s="6"/>
    </row>
    <row r="53" spans="1:10" x14ac:dyDescent="0.25">
      <c r="A53" s="20"/>
      <c r="B53" s="551" t="s">
        <v>34</v>
      </c>
      <c r="C53" s="552"/>
      <c r="D53" s="552"/>
      <c r="E53" s="552"/>
      <c r="F53" s="552"/>
      <c r="G53" s="552"/>
      <c r="H53" s="14">
        <f>H43-H49</f>
        <v>-130000</v>
      </c>
      <c r="I53" s="14">
        <f>I43-I49</f>
        <v>-130000</v>
      </c>
      <c r="J53" s="6"/>
    </row>
    <row r="54" spans="1:10" x14ac:dyDescent="0.25">
      <c r="A54" s="20"/>
      <c r="B54" s="16"/>
      <c r="C54" s="17"/>
      <c r="D54" s="17"/>
      <c r="E54" s="17"/>
      <c r="F54" s="17"/>
      <c r="G54" s="17"/>
      <c r="H54" s="14"/>
      <c r="I54" s="14"/>
      <c r="J54" s="6"/>
    </row>
    <row r="55" spans="1:10" x14ac:dyDescent="0.25">
      <c r="A55" s="22"/>
      <c r="B55" s="555" t="s">
        <v>35</v>
      </c>
      <c r="C55" s="556"/>
      <c r="D55" s="556"/>
      <c r="E55" s="556"/>
      <c r="F55" s="556"/>
      <c r="G55" s="556"/>
      <c r="H55" s="23">
        <f>H56</f>
        <v>0</v>
      </c>
      <c r="I55" s="23">
        <f>I56</f>
        <v>300000</v>
      </c>
      <c r="J55" s="6"/>
    </row>
    <row r="56" spans="1:10" ht="16.5" customHeight="1" x14ac:dyDescent="0.25">
      <c r="A56" s="20"/>
      <c r="B56" s="543" t="s">
        <v>361</v>
      </c>
      <c r="C56" s="544"/>
      <c r="D56" s="544"/>
      <c r="E56" s="17"/>
      <c r="F56" s="17"/>
      <c r="G56" s="17"/>
      <c r="H56" s="15"/>
      <c r="I56" s="15">
        <v>300000</v>
      </c>
      <c r="J56" s="6"/>
    </row>
    <row r="57" spans="1:10" x14ac:dyDescent="0.25">
      <c r="A57" s="20"/>
      <c r="B57" s="551" t="s">
        <v>36</v>
      </c>
      <c r="C57" s="552"/>
      <c r="D57" s="552"/>
      <c r="E57" s="552"/>
      <c r="F57" s="552"/>
      <c r="G57" s="552"/>
      <c r="H57" s="14">
        <f>H39+H53+H55</f>
        <v>5000</v>
      </c>
      <c r="I57" s="14">
        <f>I39+I53+I55</f>
        <v>1234600</v>
      </c>
      <c r="J57" s="6"/>
    </row>
    <row r="58" spans="1:10" x14ac:dyDescent="0.25">
      <c r="A58" s="20"/>
      <c r="B58" s="551" t="s">
        <v>37</v>
      </c>
      <c r="C58" s="552"/>
      <c r="D58" s="552"/>
      <c r="E58" s="552"/>
      <c r="F58" s="552"/>
      <c r="G58" s="552"/>
      <c r="H58" s="14">
        <f>H57</f>
        <v>5000</v>
      </c>
      <c r="I58" s="14">
        <f>I57</f>
        <v>1234600</v>
      </c>
      <c r="J58" s="6"/>
    </row>
    <row r="59" spans="1:10" x14ac:dyDescent="0.25">
      <c r="A59" s="20"/>
      <c r="B59" s="10" t="s">
        <v>6</v>
      </c>
      <c r="C59" s="11"/>
      <c r="D59" s="11"/>
      <c r="E59" s="11"/>
      <c r="F59" s="11"/>
      <c r="G59" s="11"/>
      <c r="H59" s="12"/>
      <c r="I59" s="12"/>
      <c r="J59" s="6"/>
    </row>
    <row r="60" spans="1:10" x14ac:dyDescent="0.25">
      <c r="A60" s="24"/>
      <c r="B60" s="549" t="s">
        <v>38</v>
      </c>
      <c r="C60" s="550"/>
      <c r="D60" s="550"/>
      <c r="E60" s="550"/>
      <c r="F60" s="550"/>
      <c r="G60" s="550"/>
      <c r="H60" s="25">
        <f>H19+H33+H43+H55</f>
        <v>8800000</v>
      </c>
      <c r="I60" s="25">
        <f>I19+I33+I43+I55</f>
        <v>9300000</v>
      </c>
      <c r="J60" s="6"/>
    </row>
    <row r="61" spans="1:10" x14ac:dyDescent="0.25">
      <c r="A61" s="24"/>
      <c r="B61" s="549" t="s">
        <v>39</v>
      </c>
      <c r="C61" s="550"/>
      <c r="D61" s="550"/>
      <c r="E61" s="550"/>
      <c r="F61" s="550"/>
      <c r="G61" s="550"/>
      <c r="H61" s="25">
        <f>H25+H35+H49+H58</f>
        <v>8800000</v>
      </c>
      <c r="I61" s="25">
        <f>I25+I35+I49+I58</f>
        <v>9300000</v>
      </c>
      <c r="J61" s="6"/>
    </row>
    <row r="62" spans="1:10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0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0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</sheetData>
  <mergeCells count="42">
    <mergeCell ref="B60:G60"/>
    <mergeCell ref="B61:G61"/>
    <mergeCell ref="B50:G50"/>
    <mergeCell ref="B51:G51"/>
    <mergeCell ref="B53:G53"/>
    <mergeCell ref="B55:G55"/>
    <mergeCell ref="B57:G57"/>
    <mergeCell ref="B58:G58"/>
    <mergeCell ref="B56:D56"/>
    <mergeCell ref="B49:G49"/>
    <mergeCell ref="B34:G34"/>
    <mergeCell ref="B35:G35"/>
    <mergeCell ref="B36:G36"/>
    <mergeCell ref="B38:G38"/>
    <mergeCell ref="B39:G39"/>
    <mergeCell ref="B41:G41"/>
    <mergeCell ref="B43:G43"/>
    <mergeCell ref="B44:G44"/>
    <mergeCell ref="B45:G45"/>
    <mergeCell ref="B46:G46"/>
    <mergeCell ref="B47:G47"/>
    <mergeCell ref="B33:G33"/>
    <mergeCell ref="B17:G17"/>
    <mergeCell ref="B19:G19"/>
    <mergeCell ref="B20:G20"/>
    <mergeCell ref="B21:G21"/>
    <mergeCell ref="B22:G22"/>
    <mergeCell ref="B23:G23"/>
    <mergeCell ref="B25:G25"/>
    <mergeCell ref="B26:G26"/>
    <mergeCell ref="B27:G27"/>
    <mergeCell ref="B29:G29"/>
    <mergeCell ref="B31:G31"/>
    <mergeCell ref="A1:I1"/>
    <mergeCell ref="A2:I2"/>
    <mergeCell ref="A3:I3"/>
    <mergeCell ref="B16:G16"/>
    <mergeCell ref="A6:I6"/>
    <mergeCell ref="A7:I7"/>
    <mergeCell ref="A8:I8"/>
    <mergeCell ref="A12:I12"/>
    <mergeCell ref="A14:J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O36"/>
  <sheetViews>
    <sheetView workbookViewId="0">
      <selection activeCell="S9" sqref="S9"/>
    </sheetView>
  </sheetViews>
  <sheetFormatPr defaultRowHeight="15" x14ac:dyDescent="0.25"/>
  <cols>
    <col min="1" max="1" width="5.28515625" customWidth="1"/>
    <col min="2" max="2" width="32.85546875" customWidth="1"/>
    <col min="3" max="3" width="12.140625" customWidth="1"/>
    <col min="4" max="4" width="10.5703125" customWidth="1"/>
    <col min="5" max="5" width="8.28515625" customWidth="1"/>
    <col min="6" max="6" width="8.140625" customWidth="1"/>
    <col min="7" max="7" width="9.140625" customWidth="1"/>
    <col min="8" max="8" width="9" customWidth="1"/>
    <col min="9" max="9" width="10" customWidth="1"/>
    <col min="12" max="12" width="9.7109375" customWidth="1"/>
  </cols>
  <sheetData>
    <row r="4" spans="1:15" ht="16.5" thickBot="1" x14ac:dyDescent="0.3">
      <c r="A4" s="557" t="s">
        <v>261</v>
      </c>
      <c r="B4" s="558"/>
      <c r="C4" s="558"/>
      <c r="D4" s="558"/>
      <c r="E4" s="558"/>
      <c r="F4" s="558"/>
      <c r="G4" s="558"/>
      <c r="H4" s="558"/>
      <c r="I4" s="559"/>
      <c r="J4" s="26"/>
      <c r="K4" s="26"/>
      <c r="L4" s="26"/>
      <c r="M4" s="26"/>
    </row>
    <row r="5" spans="1:15" ht="16.5" thickTop="1" thickBot="1" x14ac:dyDescent="0.3">
      <c r="A5" s="560" t="s">
        <v>41</v>
      </c>
      <c r="B5" s="562" t="s">
        <v>42</v>
      </c>
      <c r="C5" s="560" t="s">
        <v>43</v>
      </c>
      <c r="D5" s="564" t="s">
        <v>350</v>
      </c>
      <c r="E5" s="565"/>
      <c r="F5" s="565"/>
      <c r="G5" s="565"/>
      <c r="H5" s="565"/>
      <c r="I5" s="564" t="s">
        <v>351</v>
      </c>
      <c r="J5" s="565"/>
      <c r="K5" s="565"/>
      <c r="L5" s="565"/>
      <c r="M5" s="565"/>
      <c r="N5" s="560" t="s">
        <v>44</v>
      </c>
    </row>
    <row r="6" spans="1:15" ht="90.75" thickTop="1" thickBot="1" x14ac:dyDescent="0.3">
      <c r="A6" s="561"/>
      <c r="B6" s="563"/>
      <c r="C6" s="563"/>
      <c r="D6" s="27" t="s">
        <v>262</v>
      </c>
      <c r="E6" s="27" t="s">
        <v>45</v>
      </c>
      <c r="F6" s="27" t="s">
        <v>46</v>
      </c>
      <c r="G6" s="27" t="s">
        <v>47</v>
      </c>
      <c r="H6" s="27" t="s">
        <v>263</v>
      </c>
      <c r="I6" s="27" t="s">
        <v>262</v>
      </c>
      <c r="J6" s="27" t="s">
        <v>45</v>
      </c>
      <c r="K6" s="27" t="s">
        <v>46</v>
      </c>
      <c r="L6" s="27" t="s">
        <v>47</v>
      </c>
      <c r="M6" s="27" t="s">
        <v>263</v>
      </c>
      <c r="N6" s="563"/>
    </row>
    <row r="7" spans="1:15" ht="16.5" thickTop="1" thickBot="1" x14ac:dyDescent="0.3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  <c r="K7" s="28">
        <v>11</v>
      </c>
      <c r="L7" s="28">
        <v>12</v>
      </c>
      <c r="M7" s="28">
        <v>13</v>
      </c>
      <c r="N7" s="28">
        <v>14</v>
      </c>
    </row>
    <row r="8" spans="1:15" ht="39.950000000000003" customHeight="1" thickTop="1" thickBot="1" x14ac:dyDescent="0.3">
      <c r="A8" s="29">
        <v>101</v>
      </c>
      <c r="B8" s="30" t="s">
        <v>49</v>
      </c>
      <c r="C8" s="31" t="s">
        <v>50</v>
      </c>
      <c r="D8" s="32">
        <v>298300</v>
      </c>
      <c r="E8" s="32">
        <f>'[1]Poseban dio'!K35</f>
        <v>0</v>
      </c>
      <c r="F8" s="32">
        <f>'[1]Poseban dio'!L35</f>
        <v>0</v>
      </c>
      <c r="G8" s="32">
        <f>'[1]Poseban dio'!M35</f>
        <v>0</v>
      </c>
      <c r="H8" s="32">
        <f>SUM(D8)</f>
        <v>298300</v>
      </c>
      <c r="I8" s="32">
        <v>298300</v>
      </c>
      <c r="J8" s="32">
        <f>'[1]Poseban dio'!P35</f>
        <v>0</v>
      </c>
      <c r="K8" s="32">
        <f>'[1]Poseban dio'!Q35</f>
        <v>0</v>
      </c>
      <c r="L8" s="32">
        <f>'[1]Poseban dio'!R35</f>
        <v>0</v>
      </c>
      <c r="M8" s="32">
        <f>I8</f>
        <v>298300</v>
      </c>
      <c r="N8" s="32">
        <f>M8/H8*100</f>
        <v>100</v>
      </c>
    </row>
    <row r="9" spans="1:15" ht="39.950000000000003" customHeight="1" thickTop="1" thickBot="1" x14ac:dyDescent="0.3">
      <c r="A9" s="33">
        <v>111</v>
      </c>
      <c r="B9" s="34" t="s">
        <v>51</v>
      </c>
      <c r="C9" s="35" t="s">
        <v>50</v>
      </c>
      <c r="D9" s="36">
        <v>6184100</v>
      </c>
      <c r="E9" s="36">
        <f>'[1]Poseban dio'!K60</f>
        <v>0</v>
      </c>
      <c r="F9" s="36">
        <f>'[1]Poseban dio'!L60</f>
        <v>0</v>
      </c>
      <c r="G9" s="36">
        <f>'[1]Poseban dio'!M60</f>
        <v>0</v>
      </c>
      <c r="H9" s="32">
        <f t="shared" ref="H9:H14" si="0">SUM(D9)</f>
        <v>6184100</v>
      </c>
      <c r="I9" s="36">
        <v>6184100</v>
      </c>
      <c r="J9" s="36">
        <f>'[1]Poseban dio'!P60</f>
        <v>0</v>
      </c>
      <c r="K9" s="36">
        <f>'[1]Poseban dio'!Q60</f>
        <v>0</v>
      </c>
      <c r="L9" s="36">
        <f>'[1]Poseban dio'!R60</f>
        <v>0</v>
      </c>
      <c r="M9" s="32">
        <f t="shared" ref="M9:M14" si="1">I9</f>
        <v>6184100</v>
      </c>
      <c r="N9" s="36">
        <f t="shared" ref="N9:N20" si="2">M9/H9*100</f>
        <v>100</v>
      </c>
    </row>
    <row r="10" spans="1:15" ht="39.950000000000003" customHeight="1" thickTop="1" thickBot="1" x14ac:dyDescent="0.3">
      <c r="A10" s="33">
        <v>112</v>
      </c>
      <c r="B10" s="34" t="s">
        <v>52</v>
      </c>
      <c r="C10" s="35" t="s">
        <v>50</v>
      </c>
      <c r="D10" s="36">
        <v>160900</v>
      </c>
      <c r="E10" s="36">
        <f>'[1]Poseban dio'!K80</f>
        <v>0</v>
      </c>
      <c r="F10" s="36">
        <f>'[1]Poseban dio'!L80</f>
        <v>0</v>
      </c>
      <c r="G10" s="36">
        <f>'[1]Poseban dio'!M80</f>
        <v>0</v>
      </c>
      <c r="H10" s="32">
        <f t="shared" si="0"/>
        <v>160900</v>
      </c>
      <c r="I10" s="36">
        <v>160900</v>
      </c>
      <c r="J10" s="36">
        <f>'[1]Poseban dio'!P80</f>
        <v>0</v>
      </c>
      <c r="K10" s="36">
        <f>'[1]Poseban dio'!Q80</f>
        <v>0</v>
      </c>
      <c r="L10" s="36">
        <f>'[1]Poseban dio'!R80</f>
        <v>0</v>
      </c>
      <c r="M10" s="32">
        <f t="shared" si="1"/>
        <v>160900</v>
      </c>
      <c r="N10" s="36">
        <f t="shared" si="2"/>
        <v>100</v>
      </c>
    </row>
    <row r="11" spans="1:15" ht="39.950000000000003" customHeight="1" thickTop="1" thickBot="1" x14ac:dyDescent="0.3">
      <c r="A11" s="33">
        <v>113</v>
      </c>
      <c r="B11" s="34" t="s">
        <v>53</v>
      </c>
      <c r="C11" s="35" t="s">
        <v>50</v>
      </c>
      <c r="D11" s="36">
        <v>358200</v>
      </c>
      <c r="E11" s="36">
        <f>'[1]Poseban dio'!K100</f>
        <v>0</v>
      </c>
      <c r="F11" s="36">
        <f>'[1]Poseban dio'!L100</f>
        <v>0</v>
      </c>
      <c r="G11" s="36">
        <f>'[1]Poseban dio'!M100</f>
        <v>0</v>
      </c>
      <c r="H11" s="32">
        <f t="shared" si="0"/>
        <v>358200</v>
      </c>
      <c r="I11" s="36">
        <v>358200</v>
      </c>
      <c r="J11" s="36">
        <f>'[1]Poseban dio'!P100</f>
        <v>0</v>
      </c>
      <c r="K11" s="36">
        <f>'[1]Poseban dio'!Q100</f>
        <v>0</v>
      </c>
      <c r="L11" s="36">
        <f>'[1]Poseban dio'!R100</f>
        <v>0</v>
      </c>
      <c r="M11" s="32">
        <f t="shared" si="1"/>
        <v>358200</v>
      </c>
      <c r="N11" s="36">
        <f t="shared" si="2"/>
        <v>100</v>
      </c>
    </row>
    <row r="12" spans="1:15" ht="39.950000000000003" customHeight="1" thickTop="1" thickBot="1" x14ac:dyDescent="0.3">
      <c r="A12" s="33">
        <v>114</v>
      </c>
      <c r="B12" s="34" t="s">
        <v>54</v>
      </c>
      <c r="C12" s="35" t="s">
        <v>50</v>
      </c>
      <c r="D12" s="36">
        <v>564400</v>
      </c>
      <c r="E12" s="36">
        <f>'[1]Poseban dio'!K121</f>
        <v>0</v>
      </c>
      <c r="F12" s="36">
        <f>'[1]Poseban dio'!L121</f>
        <v>0</v>
      </c>
      <c r="G12" s="36">
        <v>0</v>
      </c>
      <c r="H12" s="32">
        <f t="shared" si="0"/>
        <v>564400</v>
      </c>
      <c r="I12" s="36">
        <v>564400</v>
      </c>
      <c r="J12" s="36">
        <f>'[1]Poseban dio'!P121</f>
        <v>0</v>
      </c>
      <c r="K12" s="36">
        <f>'[1]Poseban dio'!Q121</f>
        <v>0</v>
      </c>
      <c r="L12" s="36">
        <f>'[1]Poseban dio'!R121</f>
        <v>0</v>
      </c>
      <c r="M12" s="32">
        <f t="shared" si="1"/>
        <v>564400</v>
      </c>
      <c r="N12" s="36">
        <f t="shared" si="2"/>
        <v>100</v>
      </c>
    </row>
    <row r="13" spans="1:15" ht="39.950000000000003" customHeight="1" thickTop="1" thickBot="1" x14ac:dyDescent="0.3">
      <c r="A13" s="33">
        <v>115</v>
      </c>
      <c r="B13" s="34" t="s">
        <v>55</v>
      </c>
      <c r="C13" s="35" t="s">
        <v>50</v>
      </c>
      <c r="D13" s="36">
        <v>307300</v>
      </c>
      <c r="E13" s="36">
        <f>'[1]Poseban dio'!K226</f>
        <v>0</v>
      </c>
      <c r="F13" s="36">
        <f>'[1]Poseban dio'!L226</f>
        <v>0</v>
      </c>
      <c r="G13" s="36">
        <f>'[1]Poseban dio'!M226</f>
        <v>0</v>
      </c>
      <c r="H13" s="32">
        <f t="shared" si="0"/>
        <v>307300</v>
      </c>
      <c r="I13" s="36">
        <v>307300</v>
      </c>
      <c r="J13" s="36">
        <f>'[1]Poseban dio'!P226</f>
        <v>0</v>
      </c>
      <c r="K13" s="36">
        <f>'[1]Poseban dio'!Q226</f>
        <v>0</v>
      </c>
      <c r="L13" s="36">
        <f>'[1]Poseban dio'!R226</f>
        <v>0</v>
      </c>
      <c r="M13" s="32">
        <f t="shared" si="1"/>
        <v>307300</v>
      </c>
      <c r="N13" s="36">
        <f t="shared" si="2"/>
        <v>100</v>
      </c>
    </row>
    <row r="14" spans="1:15" ht="39.950000000000003" customHeight="1" thickTop="1" x14ac:dyDescent="0.25">
      <c r="A14" s="33">
        <v>121</v>
      </c>
      <c r="B14" s="34" t="s">
        <v>56</v>
      </c>
      <c r="C14" s="35" t="s">
        <v>50</v>
      </c>
      <c r="D14" s="36">
        <v>45400</v>
      </c>
      <c r="E14" s="36">
        <v>0</v>
      </c>
      <c r="F14" s="36">
        <v>0</v>
      </c>
      <c r="G14" s="36">
        <v>0</v>
      </c>
      <c r="H14" s="32">
        <f t="shared" si="0"/>
        <v>45400</v>
      </c>
      <c r="I14" s="36">
        <v>45400</v>
      </c>
      <c r="J14" s="36">
        <v>0</v>
      </c>
      <c r="K14" s="36">
        <v>0</v>
      </c>
      <c r="L14" s="36">
        <v>0</v>
      </c>
      <c r="M14" s="32">
        <f t="shared" si="1"/>
        <v>45400</v>
      </c>
      <c r="N14" s="36">
        <f t="shared" si="2"/>
        <v>100</v>
      </c>
    </row>
    <row r="15" spans="1:15" ht="39.950000000000003" customHeight="1" x14ac:dyDescent="0.25">
      <c r="A15" s="37"/>
      <c r="B15" s="380" t="s">
        <v>57</v>
      </c>
      <c r="C15" s="39" t="s">
        <v>50</v>
      </c>
      <c r="D15" s="40">
        <f t="shared" ref="D15:M15" si="3">SUM(D8:D14)</f>
        <v>7918600</v>
      </c>
      <c r="E15" s="40">
        <f t="shared" si="3"/>
        <v>0</v>
      </c>
      <c r="F15" s="40">
        <f t="shared" si="3"/>
        <v>0</v>
      </c>
      <c r="G15" s="40">
        <f t="shared" si="3"/>
        <v>0</v>
      </c>
      <c r="H15" s="40">
        <f t="shared" si="3"/>
        <v>7918600</v>
      </c>
      <c r="I15" s="40">
        <f t="shared" si="3"/>
        <v>7918600</v>
      </c>
      <c r="J15" s="40">
        <f t="shared" si="3"/>
        <v>0</v>
      </c>
      <c r="K15" s="40">
        <f t="shared" si="3"/>
        <v>0</v>
      </c>
      <c r="L15" s="40">
        <f t="shared" si="3"/>
        <v>0</v>
      </c>
      <c r="M15" s="40">
        <f t="shared" si="3"/>
        <v>7918600</v>
      </c>
      <c r="N15" s="40">
        <f t="shared" si="2"/>
        <v>100</v>
      </c>
      <c r="O15" s="41"/>
    </row>
    <row r="16" spans="1:15" ht="39.950000000000003" customHeight="1" x14ac:dyDescent="0.25">
      <c r="A16" s="33">
        <v>116</v>
      </c>
      <c r="B16" s="34" t="s">
        <v>58</v>
      </c>
      <c r="C16" s="35">
        <v>321</v>
      </c>
      <c r="D16" s="36">
        <v>387700</v>
      </c>
      <c r="E16" s="36">
        <v>0</v>
      </c>
      <c r="F16" s="36">
        <f>'[1]Poseban dio'!L173</f>
        <v>0</v>
      </c>
      <c r="G16" s="36">
        <f>'[1]Poseban dio'!M173</f>
        <v>0</v>
      </c>
      <c r="H16" s="36">
        <f>D16</f>
        <v>387700</v>
      </c>
      <c r="I16" s="36">
        <v>387700</v>
      </c>
      <c r="J16" s="36">
        <v>0</v>
      </c>
      <c r="K16" s="36">
        <f>'[1]Poseban dio'!Q173</f>
        <v>0</v>
      </c>
      <c r="L16" s="36">
        <f>'[1]Poseban dio'!R173</f>
        <v>0</v>
      </c>
      <c r="M16" s="36">
        <f>I16</f>
        <v>387700</v>
      </c>
      <c r="N16" s="36">
        <f t="shared" si="2"/>
        <v>100</v>
      </c>
    </row>
    <row r="17" spans="1:15" ht="39.950000000000003" customHeight="1" x14ac:dyDescent="0.25">
      <c r="A17" s="37"/>
      <c r="B17" s="38" t="s">
        <v>258</v>
      </c>
      <c r="C17" s="39" t="s">
        <v>59</v>
      </c>
      <c r="D17" s="40">
        <f t="shared" ref="D17:M17" si="4">D16</f>
        <v>387700</v>
      </c>
      <c r="E17" s="40">
        <f t="shared" si="4"/>
        <v>0</v>
      </c>
      <c r="F17" s="40">
        <f t="shared" si="4"/>
        <v>0</v>
      </c>
      <c r="G17" s="40">
        <f t="shared" si="4"/>
        <v>0</v>
      </c>
      <c r="H17" s="40">
        <f t="shared" si="4"/>
        <v>387700</v>
      </c>
      <c r="I17" s="40">
        <f t="shared" si="4"/>
        <v>387700</v>
      </c>
      <c r="J17" s="40">
        <f t="shared" si="4"/>
        <v>0</v>
      </c>
      <c r="K17" s="40">
        <f t="shared" si="4"/>
        <v>0</v>
      </c>
      <c r="L17" s="40">
        <f t="shared" si="4"/>
        <v>0</v>
      </c>
      <c r="M17" s="40">
        <f t="shared" si="4"/>
        <v>387700</v>
      </c>
      <c r="N17" s="40">
        <f t="shared" si="2"/>
        <v>100</v>
      </c>
      <c r="O17" s="41"/>
    </row>
    <row r="18" spans="1:15" ht="39.950000000000003" customHeight="1" x14ac:dyDescent="0.25">
      <c r="A18" s="33">
        <v>200</v>
      </c>
      <c r="B18" s="34" t="s">
        <v>60</v>
      </c>
      <c r="C18" s="42">
        <v>1091</v>
      </c>
      <c r="D18" s="43">
        <v>473300</v>
      </c>
      <c r="E18" s="43">
        <v>0</v>
      </c>
      <c r="F18" s="43">
        <f>'[1]Poseban dio'!L604</f>
        <v>0</v>
      </c>
      <c r="G18" s="43">
        <v>0</v>
      </c>
      <c r="H18" s="43">
        <f>D18</f>
        <v>473300</v>
      </c>
      <c r="I18" s="43">
        <v>473300</v>
      </c>
      <c r="J18" s="43">
        <v>0</v>
      </c>
      <c r="K18" s="43">
        <f>'[1]Poseban dio'!Q604</f>
        <v>0</v>
      </c>
      <c r="L18" s="43">
        <f>'[1]Poseban dio'!R604</f>
        <v>0</v>
      </c>
      <c r="M18" s="43">
        <f>I18</f>
        <v>473300</v>
      </c>
      <c r="N18" s="43">
        <f t="shared" si="2"/>
        <v>100</v>
      </c>
    </row>
    <row r="19" spans="1:15" ht="39.950000000000003" customHeight="1" x14ac:dyDescent="0.25">
      <c r="A19" s="37"/>
      <c r="B19" s="380" t="s">
        <v>61</v>
      </c>
      <c r="C19" s="39" t="s">
        <v>62</v>
      </c>
      <c r="D19" s="40">
        <f>SUM(D18:D18)</f>
        <v>473300</v>
      </c>
      <c r="E19" s="40">
        <f t="shared" ref="E19:H19" si="5">SUM(E18:E18)</f>
        <v>0</v>
      </c>
      <c r="F19" s="40">
        <f t="shared" si="5"/>
        <v>0</v>
      </c>
      <c r="G19" s="40">
        <f t="shared" si="5"/>
        <v>0</v>
      </c>
      <c r="H19" s="40">
        <f t="shared" si="5"/>
        <v>473300</v>
      </c>
      <c r="I19" s="40">
        <f>SUM(I18:I18)</f>
        <v>473300</v>
      </c>
      <c r="J19" s="40">
        <f>SUM(J18:J18)</f>
        <v>0</v>
      </c>
      <c r="K19" s="40">
        <f>SUM(K18:K18)</f>
        <v>0</v>
      </c>
      <c r="L19" s="40">
        <f>SUM(L18:L18)</f>
        <v>0</v>
      </c>
      <c r="M19" s="40">
        <f>SUM(M18:M18)</f>
        <v>473300</v>
      </c>
      <c r="N19" s="40">
        <f t="shared" si="2"/>
        <v>100</v>
      </c>
      <c r="O19" s="41"/>
    </row>
    <row r="20" spans="1:15" ht="16.5" thickBot="1" x14ac:dyDescent="0.3">
      <c r="A20" s="44"/>
      <c r="B20" s="45" t="s">
        <v>63</v>
      </c>
      <c r="C20" s="46"/>
      <c r="D20" s="47">
        <f>D15+D17+D19</f>
        <v>8779600</v>
      </c>
      <c r="E20" s="47">
        <f t="shared" ref="E20:M20" si="6">E15+E17+E19</f>
        <v>0</v>
      </c>
      <c r="F20" s="47">
        <f t="shared" si="6"/>
        <v>0</v>
      </c>
      <c r="G20" s="47">
        <f t="shared" si="6"/>
        <v>0</v>
      </c>
      <c r="H20" s="47">
        <f t="shared" si="6"/>
        <v>8779600</v>
      </c>
      <c r="I20" s="47">
        <f t="shared" si="6"/>
        <v>8779600</v>
      </c>
      <c r="J20" s="47">
        <f t="shared" si="6"/>
        <v>0</v>
      </c>
      <c r="K20" s="47">
        <f t="shared" si="6"/>
        <v>0</v>
      </c>
      <c r="L20" s="47">
        <f t="shared" si="6"/>
        <v>0</v>
      </c>
      <c r="M20" s="47">
        <f t="shared" si="6"/>
        <v>8779600</v>
      </c>
      <c r="N20" s="47">
        <f t="shared" si="2"/>
        <v>100</v>
      </c>
      <c r="O20" s="41"/>
    </row>
    <row r="21" spans="1:15" ht="15.75" thickTop="1" x14ac:dyDescent="0.25">
      <c r="A21" s="48"/>
      <c r="B21" s="48"/>
      <c r="C21" s="49"/>
      <c r="D21" s="49"/>
      <c r="E21" s="49"/>
      <c r="F21" s="48"/>
      <c r="G21" s="48"/>
      <c r="H21" s="48"/>
      <c r="I21" s="48"/>
      <c r="K21" s="48"/>
    </row>
    <row r="22" spans="1:15" ht="15.75" thickBot="1" x14ac:dyDescent="0.3">
      <c r="A22" s="50"/>
      <c r="B22" s="50"/>
      <c r="C22" s="50"/>
      <c r="D22" s="50"/>
      <c r="E22" s="50"/>
      <c r="F22" s="50"/>
      <c r="G22" s="50"/>
      <c r="H22" s="50"/>
      <c r="I22" s="50"/>
      <c r="K22" s="50"/>
      <c r="L22" s="50"/>
    </row>
    <row r="23" spans="1:15" ht="16.5" thickTop="1" thickBot="1" x14ac:dyDescent="0.3">
      <c r="A23" s="562" t="s">
        <v>64</v>
      </c>
      <c r="B23" s="562" t="s">
        <v>65</v>
      </c>
      <c r="C23" s="568" t="s">
        <v>312</v>
      </c>
      <c r="D23" s="569"/>
      <c r="E23" s="569"/>
      <c r="F23" s="569"/>
      <c r="G23" s="570"/>
      <c r="H23" s="568" t="s">
        <v>351</v>
      </c>
      <c r="I23" s="569"/>
      <c r="J23" s="569"/>
      <c r="K23" s="569"/>
      <c r="L23" s="570"/>
      <c r="M23" s="560" t="s">
        <v>66</v>
      </c>
    </row>
    <row r="24" spans="1:15" ht="65.25" thickTop="1" thickBot="1" x14ac:dyDescent="0.3">
      <c r="A24" s="566"/>
      <c r="B24" s="567"/>
      <c r="C24" s="51" t="s">
        <v>67</v>
      </c>
      <c r="D24" s="27" t="s">
        <v>68</v>
      </c>
      <c r="E24" s="27" t="s">
        <v>69</v>
      </c>
      <c r="F24" s="27" t="s">
        <v>70</v>
      </c>
      <c r="G24" s="27" t="s">
        <v>48</v>
      </c>
      <c r="H24" s="51" t="s">
        <v>67</v>
      </c>
      <c r="I24" s="27" t="s">
        <v>68</v>
      </c>
      <c r="J24" s="27" t="s">
        <v>69</v>
      </c>
      <c r="K24" s="27" t="s">
        <v>70</v>
      </c>
      <c r="L24" s="27" t="s">
        <v>48</v>
      </c>
      <c r="M24" s="563"/>
    </row>
    <row r="25" spans="1:15" ht="16.5" thickTop="1" thickBot="1" x14ac:dyDescent="0.3">
      <c r="A25" s="27">
        <v>1</v>
      </c>
      <c r="B25" s="27">
        <v>2</v>
      </c>
      <c r="C25" s="27">
        <v>3</v>
      </c>
      <c r="D25" s="27">
        <v>4</v>
      </c>
      <c r="E25" s="27">
        <v>5</v>
      </c>
      <c r="F25" s="27">
        <v>6</v>
      </c>
      <c r="G25" s="27">
        <v>7</v>
      </c>
      <c r="H25" s="27">
        <v>8</v>
      </c>
      <c r="I25" s="27">
        <v>9</v>
      </c>
      <c r="J25" s="27">
        <v>10</v>
      </c>
      <c r="K25" s="27">
        <v>11</v>
      </c>
      <c r="L25" s="27">
        <v>12</v>
      </c>
      <c r="M25" s="27">
        <v>13</v>
      </c>
    </row>
    <row r="26" spans="1:15" ht="15.75" thickTop="1" x14ac:dyDescent="0.25">
      <c r="A26" s="52" t="s">
        <v>71</v>
      </c>
      <c r="B26" s="53" t="s">
        <v>72</v>
      </c>
      <c r="C26" s="54">
        <f>D15</f>
        <v>7918600</v>
      </c>
      <c r="D26" s="54">
        <f t="shared" ref="D26:G26" si="7">E15</f>
        <v>0</v>
      </c>
      <c r="E26" s="54">
        <v>0</v>
      </c>
      <c r="F26" s="54">
        <v>0</v>
      </c>
      <c r="G26" s="54">
        <f t="shared" si="7"/>
        <v>7918600</v>
      </c>
      <c r="H26" s="54">
        <f>I15</f>
        <v>7918600</v>
      </c>
      <c r="I26" s="54">
        <v>0</v>
      </c>
      <c r="J26" s="54">
        <v>0</v>
      </c>
      <c r="K26" s="54">
        <v>0</v>
      </c>
      <c r="L26" s="54">
        <f>M15</f>
        <v>7918600</v>
      </c>
      <c r="M26" s="54">
        <f>L26/G26*100</f>
        <v>100</v>
      </c>
      <c r="N26" s="55"/>
      <c r="O26" s="55"/>
    </row>
    <row r="27" spans="1:15" x14ac:dyDescent="0.25">
      <c r="A27" s="39" t="s">
        <v>73</v>
      </c>
      <c r="B27" s="56" t="s">
        <v>74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</row>
    <row r="28" spans="1:15" x14ac:dyDescent="0.25">
      <c r="A28" s="39" t="s">
        <v>75</v>
      </c>
      <c r="B28" s="56" t="s">
        <v>76</v>
      </c>
      <c r="C28" s="57">
        <f>D16</f>
        <v>387700</v>
      </c>
      <c r="D28" s="57">
        <f t="shared" ref="D28:G28" si="8">E16</f>
        <v>0</v>
      </c>
      <c r="E28" s="57">
        <f>F16</f>
        <v>0</v>
      </c>
      <c r="F28" s="57">
        <f t="shared" si="8"/>
        <v>0</v>
      </c>
      <c r="G28" s="57">
        <f t="shared" si="8"/>
        <v>387700</v>
      </c>
      <c r="H28" s="57">
        <f>I17</f>
        <v>387700</v>
      </c>
      <c r="I28" s="57">
        <v>0</v>
      </c>
      <c r="J28" s="57">
        <v>0</v>
      </c>
      <c r="K28" s="57">
        <v>0</v>
      </c>
      <c r="L28" s="57">
        <f>M17</f>
        <v>387700</v>
      </c>
      <c r="M28" s="57">
        <f t="shared" ref="M28:M36" si="9">L28/G28*100</f>
        <v>100</v>
      </c>
    </row>
    <row r="29" spans="1:15" x14ac:dyDescent="0.25">
      <c r="A29" s="39" t="s">
        <v>77</v>
      </c>
      <c r="B29" s="56" t="s">
        <v>78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</row>
    <row r="30" spans="1:15" x14ac:dyDescent="0.25">
      <c r="A30" s="39" t="s">
        <v>79</v>
      </c>
      <c r="B30" s="56" t="s">
        <v>80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</row>
    <row r="31" spans="1:15" x14ac:dyDescent="0.25">
      <c r="A31" s="39" t="s">
        <v>81</v>
      </c>
      <c r="B31" s="56" t="s">
        <v>82</v>
      </c>
      <c r="C31" s="57">
        <v>0</v>
      </c>
      <c r="D31" s="57">
        <v>0</v>
      </c>
      <c r="E31" s="57">
        <v>0</v>
      </c>
      <c r="F31" s="57">
        <v>0</v>
      </c>
      <c r="G31" s="57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</row>
    <row r="32" spans="1:15" x14ac:dyDescent="0.25">
      <c r="A32" s="39" t="s">
        <v>83</v>
      </c>
      <c r="B32" s="56" t="s">
        <v>84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</row>
    <row r="33" spans="1:15" x14ac:dyDescent="0.25">
      <c r="A33" s="39" t="s">
        <v>85</v>
      </c>
      <c r="B33" s="56" t="s">
        <v>86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</row>
    <row r="34" spans="1:15" x14ac:dyDescent="0.25">
      <c r="A34" s="39" t="s">
        <v>87</v>
      </c>
      <c r="B34" s="56" t="s">
        <v>88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</row>
    <row r="35" spans="1:15" x14ac:dyDescent="0.25">
      <c r="A35" s="39" t="s">
        <v>89</v>
      </c>
      <c r="B35" s="56" t="s">
        <v>61</v>
      </c>
      <c r="C35" s="57">
        <f t="shared" ref="C35:L35" si="10">D19</f>
        <v>473300</v>
      </c>
      <c r="D35" s="57">
        <f t="shared" si="10"/>
        <v>0</v>
      </c>
      <c r="E35" s="57">
        <f>F19</f>
        <v>0</v>
      </c>
      <c r="F35" s="57">
        <f t="shared" si="10"/>
        <v>0</v>
      </c>
      <c r="G35" s="57">
        <f t="shared" si="10"/>
        <v>473300</v>
      </c>
      <c r="H35" s="57">
        <f t="shared" si="10"/>
        <v>473300</v>
      </c>
      <c r="I35" s="57">
        <f t="shared" si="10"/>
        <v>0</v>
      </c>
      <c r="J35" s="57">
        <f t="shared" si="10"/>
        <v>0</v>
      </c>
      <c r="K35" s="57">
        <v>0</v>
      </c>
      <c r="L35" s="57">
        <f t="shared" si="10"/>
        <v>473300</v>
      </c>
      <c r="M35" s="57">
        <f t="shared" si="9"/>
        <v>100</v>
      </c>
    </row>
    <row r="36" spans="1:15" x14ac:dyDescent="0.25">
      <c r="A36" s="58"/>
      <c r="B36" s="59" t="s">
        <v>63</v>
      </c>
      <c r="C36" s="60">
        <f t="shared" ref="C36:L36" si="11">C26+C27+C28+C29+C30+C31+C32+C33+C34+C35</f>
        <v>8779600</v>
      </c>
      <c r="D36" s="61">
        <f t="shared" si="11"/>
        <v>0</v>
      </c>
      <c r="E36" s="61">
        <f t="shared" si="11"/>
        <v>0</v>
      </c>
      <c r="F36" s="61">
        <f t="shared" si="11"/>
        <v>0</v>
      </c>
      <c r="G36" s="61">
        <f t="shared" si="11"/>
        <v>8779600</v>
      </c>
      <c r="H36" s="60">
        <f t="shared" si="11"/>
        <v>8779600</v>
      </c>
      <c r="I36" s="61">
        <f t="shared" si="11"/>
        <v>0</v>
      </c>
      <c r="J36" s="61">
        <f t="shared" si="11"/>
        <v>0</v>
      </c>
      <c r="K36" s="61">
        <f t="shared" si="11"/>
        <v>0</v>
      </c>
      <c r="L36" s="61">
        <f t="shared" si="11"/>
        <v>8779600</v>
      </c>
      <c r="M36" s="61">
        <f t="shared" si="9"/>
        <v>100</v>
      </c>
      <c r="N36" s="55"/>
      <c r="O36" s="55"/>
    </row>
  </sheetData>
  <mergeCells count="12">
    <mergeCell ref="N5:N6"/>
    <mergeCell ref="A23:A24"/>
    <mergeCell ref="B23:B24"/>
    <mergeCell ref="C23:G23"/>
    <mergeCell ref="H23:L23"/>
    <mergeCell ref="M23:M24"/>
    <mergeCell ref="A4:I4"/>
    <mergeCell ref="A5:A6"/>
    <mergeCell ref="B5:B6"/>
    <mergeCell ref="C5:C6"/>
    <mergeCell ref="D5:H5"/>
    <mergeCell ref="I5:M5"/>
  </mergeCells>
  <pageMargins left="0.7" right="0.7" top="0.75" bottom="0.75" header="0.3" footer="0.3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51"/>
  <sheetViews>
    <sheetView workbookViewId="0">
      <selection activeCell="F38" sqref="F38"/>
    </sheetView>
  </sheetViews>
  <sheetFormatPr defaultRowHeight="15" x14ac:dyDescent="0.25"/>
  <cols>
    <col min="3" max="3" width="53.5703125" customWidth="1"/>
    <col min="4" max="6" width="12.7109375" customWidth="1"/>
    <col min="7" max="7" width="11.140625" customWidth="1"/>
  </cols>
  <sheetData>
    <row r="1" spans="1:24" ht="9" customHeight="1" x14ac:dyDescent="0.25"/>
    <row r="2" spans="1:24" ht="12" customHeight="1" x14ac:dyDescent="0.25">
      <c r="A2" s="571" t="s">
        <v>402</v>
      </c>
      <c r="B2" s="571"/>
    </row>
    <row r="3" spans="1:24" ht="18" x14ac:dyDescent="0.25">
      <c r="A3" s="62" t="s">
        <v>90</v>
      </c>
      <c r="B3" s="63"/>
      <c r="C3" s="64"/>
      <c r="D3" s="64"/>
      <c r="E3" s="64"/>
      <c r="F3" s="64"/>
    </row>
    <row r="4" spans="1:24" x14ac:dyDescent="0.25">
      <c r="A4" s="572" t="s">
        <v>91</v>
      </c>
      <c r="B4" s="572"/>
      <c r="C4" s="65"/>
      <c r="D4" s="64"/>
      <c r="E4" s="64"/>
      <c r="F4" s="64"/>
    </row>
    <row r="5" spans="1:24" ht="15.75" thickBot="1" x14ac:dyDescent="0.3">
      <c r="A5" s="573" t="s">
        <v>92</v>
      </c>
      <c r="B5" s="574"/>
      <c r="C5" s="64"/>
      <c r="D5" s="64"/>
      <c r="E5" s="64"/>
      <c r="F5" s="64"/>
    </row>
    <row r="6" spans="1:24" ht="15.75" thickTop="1" x14ac:dyDescent="0.25">
      <c r="A6" s="575" t="s">
        <v>93</v>
      </c>
      <c r="B6" s="575"/>
      <c r="C6" s="577" t="s">
        <v>94</v>
      </c>
      <c r="D6" s="579" t="s">
        <v>313</v>
      </c>
      <c r="E6" s="586" t="s">
        <v>356</v>
      </c>
      <c r="F6" s="579" t="s">
        <v>410</v>
      </c>
      <c r="G6" s="579" t="s">
        <v>375</v>
      </c>
    </row>
    <row r="7" spans="1:24" ht="39" customHeight="1" thickBot="1" x14ac:dyDescent="0.3">
      <c r="A7" s="576"/>
      <c r="B7" s="576"/>
      <c r="C7" s="578"/>
      <c r="D7" s="580"/>
      <c r="E7" s="587"/>
      <c r="F7" s="580"/>
      <c r="G7" s="581"/>
    </row>
    <row r="8" spans="1:24" ht="16.5" thickTop="1" thickBot="1" x14ac:dyDescent="0.3">
      <c r="A8" s="66">
        <v>1</v>
      </c>
      <c r="B8" s="66">
        <v>2</v>
      </c>
      <c r="C8" s="66">
        <v>3</v>
      </c>
      <c r="D8" s="67">
        <v>4</v>
      </c>
      <c r="E8" s="67">
        <v>5</v>
      </c>
      <c r="F8" s="67">
        <v>6</v>
      </c>
      <c r="G8" s="67">
        <v>7</v>
      </c>
    </row>
    <row r="9" spans="1:24" ht="15.75" thickTop="1" x14ac:dyDescent="0.25">
      <c r="A9" s="68">
        <v>710000</v>
      </c>
      <c r="B9" s="69"/>
      <c r="C9" s="70" t="s">
        <v>95</v>
      </c>
      <c r="D9" s="71">
        <f>D10+D19+D22</f>
        <v>4281000</v>
      </c>
      <c r="E9" s="71">
        <f>E10+E19+E22</f>
        <v>3833441</v>
      </c>
      <c r="F9" s="71">
        <f>F10+F19+F22</f>
        <v>5131000</v>
      </c>
      <c r="G9" s="71">
        <f>F9/D9*100</f>
        <v>119.85517402476059</v>
      </c>
    </row>
    <row r="10" spans="1:24" x14ac:dyDescent="0.25">
      <c r="A10" s="72"/>
      <c r="B10" s="72"/>
      <c r="C10" s="73" t="s">
        <v>96</v>
      </c>
      <c r="D10" s="74">
        <f>D11+D13+D17</f>
        <v>1369617</v>
      </c>
      <c r="E10" s="74">
        <f>E11+E13+E17</f>
        <v>1176706</v>
      </c>
      <c r="F10" s="74">
        <f>F11+F13+F17</f>
        <v>1455934</v>
      </c>
      <c r="G10" s="74">
        <f t="shared" ref="G10:G55" si="0">F10/D10*100</f>
        <v>106.30227282517669</v>
      </c>
    </row>
    <row r="11" spans="1:24" x14ac:dyDescent="0.25">
      <c r="A11" s="72">
        <v>711000</v>
      </c>
      <c r="B11" s="72"/>
      <c r="C11" s="73" t="s">
        <v>97</v>
      </c>
      <c r="D11" s="74">
        <f>D12</f>
        <v>2500</v>
      </c>
      <c r="E11" s="74">
        <f>E12</f>
        <v>2599</v>
      </c>
      <c r="F11" s="74">
        <f>F12</f>
        <v>2500</v>
      </c>
      <c r="G11" s="74">
        <f t="shared" si="0"/>
        <v>100</v>
      </c>
    </row>
    <row r="12" spans="1:24" x14ac:dyDescent="0.25">
      <c r="A12" s="72"/>
      <c r="B12" s="75">
        <v>711100</v>
      </c>
      <c r="C12" s="76" t="s">
        <v>98</v>
      </c>
      <c r="D12" s="77">
        <v>2500</v>
      </c>
      <c r="E12" s="77">
        <v>2599</v>
      </c>
      <c r="F12" s="77">
        <v>2500</v>
      </c>
      <c r="G12" s="78">
        <f t="shared" si="0"/>
        <v>100</v>
      </c>
    </row>
    <row r="13" spans="1:24" x14ac:dyDescent="0.25">
      <c r="A13" s="72">
        <v>714000</v>
      </c>
      <c r="B13" s="72"/>
      <c r="C13" s="73" t="s">
        <v>99</v>
      </c>
      <c r="D13" s="74">
        <f>D14+D15+D16</f>
        <v>318000</v>
      </c>
      <c r="E13" s="74">
        <f>E14+E15+E16</f>
        <v>315217</v>
      </c>
      <c r="F13" s="74">
        <f>F14+F15+F16</f>
        <v>348000</v>
      </c>
      <c r="G13" s="74">
        <f t="shared" si="0"/>
        <v>109.43396226415094</v>
      </c>
    </row>
    <row r="14" spans="1:24" x14ac:dyDescent="0.25">
      <c r="A14" s="75"/>
      <c r="B14" s="75">
        <v>714110</v>
      </c>
      <c r="C14" s="76" t="s">
        <v>99</v>
      </c>
      <c r="D14" s="78">
        <v>130000</v>
      </c>
      <c r="E14" s="78">
        <v>104550</v>
      </c>
      <c r="F14" s="78">
        <v>135000</v>
      </c>
      <c r="G14" s="78">
        <f t="shared" si="0"/>
        <v>103.84615384615385</v>
      </c>
    </row>
    <row r="15" spans="1:24" x14ac:dyDescent="0.25">
      <c r="A15" s="75"/>
      <c r="B15" s="75">
        <v>714120</v>
      </c>
      <c r="C15" s="76" t="s">
        <v>100</v>
      </c>
      <c r="D15" s="78">
        <v>8000</v>
      </c>
      <c r="E15" s="78">
        <v>6482</v>
      </c>
      <c r="F15" s="78">
        <v>8000</v>
      </c>
      <c r="G15" s="78">
        <f t="shared" si="0"/>
        <v>100</v>
      </c>
    </row>
    <row r="16" spans="1:24" s="382" customFormat="1" x14ac:dyDescent="0.25">
      <c r="A16" s="385"/>
      <c r="B16" s="385">
        <v>714130</v>
      </c>
      <c r="C16" s="386" t="s">
        <v>101</v>
      </c>
      <c r="D16" s="387">
        <v>180000</v>
      </c>
      <c r="E16" s="387">
        <v>204185</v>
      </c>
      <c r="F16" s="387">
        <v>205000</v>
      </c>
      <c r="G16" s="387">
        <f t="shared" si="0"/>
        <v>113.88888888888889</v>
      </c>
      <c r="H16" s="388"/>
      <c r="I16" s="388"/>
      <c r="J16" s="388"/>
      <c r="K16" s="388"/>
      <c r="L16" s="388"/>
      <c r="M16" s="388"/>
      <c r="N16" s="388"/>
      <c r="O16" s="388"/>
      <c r="P16" s="388"/>
      <c r="Q16" s="388"/>
      <c r="R16" s="388"/>
      <c r="S16" s="388"/>
      <c r="T16" s="388"/>
      <c r="U16" s="388"/>
      <c r="V16" s="388"/>
      <c r="W16" s="388"/>
      <c r="X16" s="388"/>
    </row>
    <row r="17" spans="1:9" x14ac:dyDescent="0.25">
      <c r="A17" s="72">
        <v>716100</v>
      </c>
      <c r="B17" s="72"/>
      <c r="C17" s="73" t="s">
        <v>102</v>
      </c>
      <c r="D17" s="79">
        <f>D18</f>
        <v>1049117</v>
      </c>
      <c r="E17" s="79">
        <f>E18</f>
        <v>858890</v>
      </c>
      <c r="F17" s="79">
        <f t="shared" ref="F17" si="1">F18</f>
        <v>1105434</v>
      </c>
      <c r="G17" s="78">
        <f t="shared" si="0"/>
        <v>105.36803807392312</v>
      </c>
    </row>
    <row r="18" spans="1:9" x14ac:dyDescent="0.25">
      <c r="A18" s="75"/>
      <c r="B18" s="75">
        <v>716110</v>
      </c>
      <c r="C18" s="76" t="s">
        <v>103</v>
      </c>
      <c r="D18" s="78">
        <v>1049117</v>
      </c>
      <c r="E18" s="78">
        <v>858890</v>
      </c>
      <c r="F18" s="387">
        <v>1105434</v>
      </c>
      <c r="G18" s="78">
        <f t="shared" si="0"/>
        <v>105.36803807392312</v>
      </c>
    </row>
    <row r="19" spans="1:9" x14ac:dyDescent="0.25">
      <c r="A19" s="72">
        <v>717100</v>
      </c>
      <c r="B19" s="80"/>
      <c r="C19" s="73" t="s">
        <v>104</v>
      </c>
      <c r="D19" s="79">
        <f>D20+D21</f>
        <v>2911383</v>
      </c>
      <c r="E19" s="79">
        <f>E20+E21</f>
        <v>2656735</v>
      </c>
      <c r="F19" s="79">
        <f>F20+F21</f>
        <v>3675066</v>
      </c>
      <c r="G19" s="79">
        <f t="shared" si="0"/>
        <v>126.23093560689198</v>
      </c>
    </row>
    <row r="20" spans="1:9" x14ac:dyDescent="0.25">
      <c r="A20" s="72"/>
      <c r="B20" s="81">
        <v>717114</v>
      </c>
      <c r="C20" s="76" t="s">
        <v>105</v>
      </c>
      <c r="D20" s="78">
        <v>120000</v>
      </c>
      <c r="E20" s="78">
        <v>95790</v>
      </c>
      <c r="F20" s="387">
        <v>120000</v>
      </c>
      <c r="G20" s="82">
        <f t="shared" si="0"/>
        <v>100</v>
      </c>
    </row>
    <row r="21" spans="1:9" x14ac:dyDescent="0.25">
      <c r="A21" s="75"/>
      <c r="B21" s="81">
        <v>717141</v>
      </c>
      <c r="C21" s="76" t="s">
        <v>106</v>
      </c>
      <c r="D21" s="78">
        <v>2791383</v>
      </c>
      <c r="E21" s="78">
        <v>2560945</v>
      </c>
      <c r="F21" s="78">
        <v>3555066</v>
      </c>
      <c r="G21" s="78">
        <f t="shared" si="0"/>
        <v>127.35858891452732</v>
      </c>
    </row>
    <row r="22" spans="1:9" x14ac:dyDescent="0.25">
      <c r="A22" s="72">
        <v>719110</v>
      </c>
      <c r="B22" s="72"/>
      <c r="C22" s="73" t="s">
        <v>107</v>
      </c>
      <c r="D22" s="79">
        <f>D23</f>
        <v>0</v>
      </c>
      <c r="E22" s="79">
        <f>E23</f>
        <v>0</v>
      </c>
      <c r="F22" s="79">
        <f>F23</f>
        <v>0</v>
      </c>
      <c r="G22" s="79" t="e">
        <f t="shared" si="0"/>
        <v>#DIV/0!</v>
      </c>
    </row>
    <row r="23" spans="1:9" x14ac:dyDescent="0.25">
      <c r="A23" s="75"/>
      <c r="B23" s="75">
        <v>719111</v>
      </c>
      <c r="C23" s="76" t="s">
        <v>108</v>
      </c>
      <c r="D23" s="78">
        <v>0</v>
      </c>
      <c r="E23" s="78">
        <v>0</v>
      </c>
      <c r="F23" s="78">
        <v>0</v>
      </c>
      <c r="G23" s="78" t="e">
        <f t="shared" si="0"/>
        <v>#DIV/0!</v>
      </c>
    </row>
    <row r="24" spans="1:9" x14ac:dyDescent="0.25">
      <c r="A24" s="68">
        <v>720000</v>
      </c>
      <c r="B24" s="83"/>
      <c r="C24" s="70" t="s">
        <v>109</v>
      </c>
      <c r="D24" s="84">
        <f>D25+D31+D48+D53</f>
        <v>1558000</v>
      </c>
      <c r="E24" s="84">
        <f>E25+E31+E48+E53</f>
        <v>1095758.55</v>
      </c>
      <c r="F24" s="84">
        <f>F25+F31+F48+F53</f>
        <v>1537000</v>
      </c>
      <c r="G24" s="84">
        <f t="shared" si="0"/>
        <v>98.652118100128376</v>
      </c>
    </row>
    <row r="25" spans="1:9" x14ac:dyDescent="0.25">
      <c r="A25" s="80">
        <v>721000</v>
      </c>
      <c r="B25" s="80"/>
      <c r="C25" s="73" t="s">
        <v>110</v>
      </c>
      <c r="D25" s="79">
        <f>SUM(D26+D28+D30)</f>
        <v>17000</v>
      </c>
      <c r="E25" s="79">
        <f>SUM(E26+E28+E30)</f>
        <v>18300</v>
      </c>
      <c r="F25" s="79">
        <f>SUM(F26+F28+F30)</f>
        <v>18000</v>
      </c>
      <c r="G25" s="79">
        <f t="shared" si="0"/>
        <v>105.88235294117648</v>
      </c>
    </row>
    <row r="26" spans="1:9" x14ac:dyDescent="0.25">
      <c r="A26" s="72">
        <v>721100</v>
      </c>
      <c r="B26" s="72"/>
      <c r="C26" s="73" t="s">
        <v>111</v>
      </c>
      <c r="D26" s="79">
        <f>D27</f>
        <v>14000</v>
      </c>
      <c r="E26" s="79">
        <f>E27</f>
        <v>14897</v>
      </c>
      <c r="F26" s="79">
        <f>F27</f>
        <v>15000</v>
      </c>
      <c r="G26" s="79">
        <f t="shared" si="0"/>
        <v>107.14285714285714</v>
      </c>
    </row>
    <row r="27" spans="1:9" x14ac:dyDescent="0.25">
      <c r="A27" s="75"/>
      <c r="B27" s="75">
        <v>721129</v>
      </c>
      <c r="C27" s="76" t="s">
        <v>112</v>
      </c>
      <c r="D27" s="78">
        <v>14000</v>
      </c>
      <c r="E27" s="78">
        <v>14897</v>
      </c>
      <c r="F27" s="78">
        <v>15000</v>
      </c>
      <c r="G27" s="78">
        <f t="shared" si="0"/>
        <v>107.14285714285714</v>
      </c>
    </row>
    <row r="28" spans="1:9" x14ac:dyDescent="0.25">
      <c r="A28" s="85">
        <v>721200</v>
      </c>
      <c r="B28" s="85"/>
      <c r="C28" s="86" t="s">
        <v>113</v>
      </c>
      <c r="D28" s="74">
        <f>D29</f>
        <v>2000</v>
      </c>
      <c r="E28" s="74">
        <f>E29</f>
        <v>2077</v>
      </c>
      <c r="F28" s="74">
        <f>F29</f>
        <v>2000</v>
      </c>
      <c r="G28" s="74">
        <f t="shared" si="0"/>
        <v>100</v>
      </c>
    </row>
    <row r="29" spans="1:9" x14ac:dyDescent="0.25">
      <c r="A29" s="75"/>
      <c r="B29" s="75">
        <v>721211</v>
      </c>
      <c r="C29" s="76" t="s">
        <v>114</v>
      </c>
      <c r="D29" s="78">
        <v>2000</v>
      </c>
      <c r="E29" s="78">
        <v>2077</v>
      </c>
      <c r="F29" s="78">
        <v>2000</v>
      </c>
      <c r="G29" s="78">
        <f t="shared" si="0"/>
        <v>100</v>
      </c>
    </row>
    <row r="30" spans="1:9" x14ac:dyDescent="0.25">
      <c r="A30" s="72">
        <v>721500</v>
      </c>
      <c r="B30" s="72"/>
      <c r="C30" s="73" t="s">
        <v>115</v>
      </c>
      <c r="D30" s="74">
        <v>1000</v>
      </c>
      <c r="E30" s="74">
        <v>1326</v>
      </c>
      <c r="F30" s="74">
        <v>1000</v>
      </c>
      <c r="G30" s="74">
        <f t="shared" si="0"/>
        <v>100</v>
      </c>
    </row>
    <row r="31" spans="1:9" x14ac:dyDescent="0.25">
      <c r="A31" s="72">
        <v>722000</v>
      </c>
      <c r="B31" s="75"/>
      <c r="C31" s="73" t="s">
        <v>116</v>
      </c>
      <c r="D31" s="79">
        <f>SUM(D32:D47)</f>
        <v>1479000</v>
      </c>
      <c r="E31" s="79">
        <f>SUM(E32:E47)</f>
        <v>1023526</v>
      </c>
      <c r="F31" s="79">
        <f>SUM(F32:F47)</f>
        <v>1444000</v>
      </c>
      <c r="G31" s="79">
        <f t="shared" si="0"/>
        <v>97.633536173089936</v>
      </c>
    </row>
    <row r="32" spans="1:9" x14ac:dyDescent="0.25">
      <c r="A32" s="75"/>
      <c r="B32" s="75">
        <v>722131</v>
      </c>
      <c r="C32" s="76" t="s">
        <v>117</v>
      </c>
      <c r="D32" s="78">
        <v>90000</v>
      </c>
      <c r="E32" s="78">
        <v>79062</v>
      </c>
      <c r="F32" s="78">
        <v>95000</v>
      </c>
      <c r="G32" s="78">
        <f t="shared" si="0"/>
        <v>105.55555555555556</v>
      </c>
      <c r="H32" s="509">
        <v>3</v>
      </c>
      <c r="I32" s="510"/>
    </row>
    <row r="33" spans="1:24" x14ac:dyDescent="0.25">
      <c r="A33" s="75"/>
      <c r="B33" s="75">
        <v>722135</v>
      </c>
      <c r="C33" s="76" t="s">
        <v>118</v>
      </c>
      <c r="D33" s="78">
        <v>60000</v>
      </c>
      <c r="E33" s="78">
        <v>4700</v>
      </c>
      <c r="F33" s="78">
        <v>30000</v>
      </c>
      <c r="G33" s="78">
        <f t="shared" si="0"/>
        <v>50</v>
      </c>
    </row>
    <row r="34" spans="1:24" x14ac:dyDescent="0.25">
      <c r="A34" s="385"/>
      <c r="B34" s="385">
        <v>722322</v>
      </c>
      <c r="C34" s="386" t="s">
        <v>119</v>
      </c>
      <c r="D34" s="387">
        <v>354000</v>
      </c>
      <c r="E34" s="387">
        <v>266208</v>
      </c>
      <c r="F34" s="387">
        <v>310000</v>
      </c>
      <c r="G34" s="387">
        <f t="shared" si="0"/>
        <v>87.570621468926561</v>
      </c>
    </row>
    <row r="35" spans="1:24" x14ac:dyDescent="0.25">
      <c r="A35" s="75"/>
      <c r="B35" s="75">
        <v>722329</v>
      </c>
      <c r="C35" s="76" t="s">
        <v>120</v>
      </c>
      <c r="D35" s="78">
        <v>250000</v>
      </c>
      <c r="E35" s="78">
        <v>156780</v>
      </c>
      <c r="F35" s="78">
        <v>250000</v>
      </c>
      <c r="G35" s="78">
        <f t="shared" si="0"/>
        <v>100</v>
      </c>
    </row>
    <row r="36" spans="1:24" x14ac:dyDescent="0.25">
      <c r="A36" s="75"/>
      <c r="B36" s="87">
        <v>7223291</v>
      </c>
      <c r="C36" s="381" t="s">
        <v>264</v>
      </c>
      <c r="D36" s="78">
        <v>132000</v>
      </c>
      <c r="E36" s="78">
        <v>46680</v>
      </c>
      <c r="F36" s="78">
        <v>132000</v>
      </c>
      <c r="G36" s="78">
        <f t="shared" si="0"/>
        <v>100</v>
      </c>
    </row>
    <row r="37" spans="1:24" s="382" customFormat="1" x14ac:dyDescent="0.25">
      <c r="A37" s="385"/>
      <c r="B37" s="433">
        <v>722431</v>
      </c>
      <c r="C37" s="434" t="s">
        <v>121</v>
      </c>
      <c r="D37" s="387">
        <v>250000</v>
      </c>
      <c r="E37" s="387">
        <v>147804</v>
      </c>
      <c r="F37" s="387">
        <v>280000</v>
      </c>
      <c r="G37" s="387">
        <f t="shared" si="0"/>
        <v>112.00000000000001</v>
      </c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8"/>
      <c r="U37" s="388"/>
      <c r="V37" s="388"/>
      <c r="W37" s="388"/>
      <c r="X37" s="388"/>
    </row>
    <row r="38" spans="1:24" x14ac:dyDescent="0.25">
      <c r="A38" s="75"/>
      <c r="B38" s="75">
        <v>722432</v>
      </c>
      <c r="C38" s="76" t="s">
        <v>122</v>
      </c>
      <c r="D38" s="78">
        <v>65000</v>
      </c>
      <c r="E38" s="78">
        <v>64923</v>
      </c>
      <c r="F38" s="78">
        <v>65000</v>
      </c>
      <c r="G38" s="78">
        <f t="shared" si="0"/>
        <v>100</v>
      </c>
    </row>
    <row r="39" spans="1:24" x14ac:dyDescent="0.25">
      <c r="A39" s="75"/>
      <c r="B39" s="75">
        <v>722433</v>
      </c>
      <c r="C39" s="76" t="s">
        <v>123</v>
      </c>
      <c r="D39" s="78">
        <v>20000</v>
      </c>
      <c r="E39" s="78">
        <v>8687</v>
      </c>
      <c r="F39" s="78">
        <v>15000</v>
      </c>
      <c r="G39" s="78">
        <f t="shared" si="0"/>
        <v>75</v>
      </c>
    </row>
    <row r="40" spans="1:24" x14ac:dyDescent="0.25">
      <c r="A40" s="75"/>
      <c r="B40" s="75">
        <v>722434</v>
      </c>
      <c r="C40" s="76" t="s">
        <v>124</v>
      </c>
      <c r="D40" s="78">
        <v>1000</v>
      </c>
      <c r="E40" s="78">
        <v>165</v>
      </c>
      <c r="F40" s="78">
        <v>1000</v>
      </c>
      <c r="G40" s="78">
        <f t="shared" si="0"/>
        <v>100</v>
      </c>
    </row>
    <row r="41" spans="1:24" x14ac:dyDescent="0.25">
      <c r="A41" s="385"/>
      <c r="B41" s="385">
        <v>722435</v>
      </c>
      <c r="C41" s="386" t="s">
        <v>125</v>
      </c>
      <c r="D41" s="387">
        <v>100000</v>
      </c>
      <c r="E41" s="387">
        <v>106316</v>
      </c>
      <c r="F41" s="387">
        <v>100000</v>
      </c>
      <c r="G41" s="387">
        <f t="shared" si="0"/>
        <v>100</v>
      </c>
    </row>
    <row r="42" spans="1:24" x14ac:dyDescent="0.25">
      <c r="A42" s="75"/>
      <c r="B42" s="75">
        <v>722436</v>
      </c>
      <c r="C42" s="76" t="s">
        <v>126</v>
      </c>
      <c r="D42" s="78">
        <v>40000</v>
      </c>
      <c r="E42" s="78">
        <v>43566</v>
      </c>
      <c r="F42" s="78">
        <v>45000</v>
      </c>
      <c r="G42" s="78">
        <f t="shared" si="0"/>
        <v>112.5</v>
      </c>
    </row>
    <row r="43" spans="1:24" x14ac:dyDescent="0.25">
      <c r="A43" s="75"/>
      <c r="B43" s="75">
        <v>722449</v>
      </c>
      <c r="C43" s="76" t="s">
        <v>127</v>
      </c>
      <c r="D43" s="78">
        <v>5000</v>
      </c>
      <c r="E43" s="78">
        <v>3060</v>
      </c>
      <c r="F43" s="78">
        <v>5000</v>
      </c>
      <c r="G43" s="78">
        <f t="shared" si="0"/>
        <v>100</v>
      </c>
    </row>
    <row r="44" spans="1:24" x14ac:dyDescent="0.25">
      <c r="A44" s="75"/>
      <c r="B44" s="75">
        <v>722461</v>
      </c>
      <c r="C44" s="76" t="s">
        <v>128</v>
      </c>
      <c r="D44" s="78">
        <v>5000</v>
      </c>
      <c r="E44" s="78">
        <v>9017</v>
      </c>
      <c r="F44" s="78">
        <v>9000</v>
      </c>
      <c r="G44" s="78">
        <f t="shared" si="0"/>
        <v>180</v>
      </c>
    </row>
    <row r="45" spans="1:24" x14ac:dyDescent="0.25">
      <c r="A45" s="75"/>
      <c r="B45" s="75">
        <v>722465</v>
      </c>
      <c r="C45" s="76" t="s">
        <v>129</v>
      </c>
      <c r="D45" s="78">
        <v>1000</v>
      </c>
      <c r="E45" s="78">
        <v>0</v>
      </c>
      <c r="F45" s="78">
        <v>1000</v>
      </c>
      <c r="G45" s="78">
        <f t="shared" si="0"/>
        <v>100</v>
      </c>
    </row>
    <row r="46" spans="1:24" x14ac:dyDescent="0.25">
      <c r="A46" s="75"/>
      <c r="B46" s="75">
        <v>722515</v>
      </c>
      <c r="C46" s="76" t="s">
        <v>322</v>
      </c>
      <c r="D46" s="78">
        <v>11000</v>
      </c>
      <c r="E46" s="78">
        <v>9205</v>
      </c>
      <c r="F46" s="78">
        <v>11000</v>
      </c>
      <c r="G46" s="78">
        <f t="shared" si="0"/>
        <v>100</v>
      </c>
    </row>
    <row r="47" spans="1:24" x14ac:dyDescent="0.25">
      <c r="A47" s="75"/>
      <c r="B47" s="75">
        <v>722516</v>
      </c>
      <c r="C47" s="76" t="s">
        <v>130</v>
      </c>
      <c r="D47" s="78">
        <v>95000</v>
      </c>
      <c r="E47" s="78">
        <v>77353</v>
      </c>
      <c r="F47" s="78">
        <v>95000</v>
      </c>
      <c r="G47" s="78">
        <f t="shared" si="0"/>
        <v>100</v>
      </c>
    </row>
    <row r="48" spans="1:24" x14ac:dyDescent="0.25">
      <c r="A48" s="72">
        <v>722700</v>
      </c>
      <c r="B48" s="72"/>
      <c r="C48" s="73" t="s">
        <v>131</v>
      </c>
      <c r="D48" s="79">
        <f>SUM(D49:D52)</f>
        <v>61000</v>
      </c>
      <c r="E48" s="79">
        <f>SUM(E49:E52)</f>
        <v>53612</v>
      </c>
      <c r="F48" s="79">
        <f>SUM(F49:F52)</f>
        <v>74000</v>
      </c>
      <c r="G48" s="78">
        <f t="shared" si="0"/>
        <v>121.31147540983606</v>
      </c>
    </row>
    <row r="49" spans="1:9" x14ac:dyDescent="0.25">
      <c r="A49" s="72"/>
      <c r="B49" s="75">
        <v>722719</v>
      </c>
      <c r="C49" s="76" t="s">
        <v>132</v>
      </c>
      <c r="D49" s="78">
        <v>50000</v>
      </c>
      <c r="E49" s="78">
        <v>44940</v>
      </c>
      <c r="F49" s="387">
        <v>60000</v>
      </c>
      <c r="G49" s="78">
        <f t="shared" si="0"/>
        <v>120</v>
      </c>
    </row>
    <row r="50" spans="1:9" x14ac:dyDescent="0.25">
      <c r="A50" s="75"/>
      <c r="B50" s="75">
        <v>722721</v>
      </c>
      <c r="C50" s="76" t="s">
        <v>133</v>
      </c>
      <c r="D50" s="78">
        <v>1000</v>
      </c>
      <c r="E50" s="78">
        <v>330</v>
      </c>
      <c r="F50" s="78">
        <v>1000</v>
      </c>
      <c r="G50" s="78">
        <f t="shared" si="0"/>
        <v>100</v>
      </c>
    </row>
    <row r="51" spans="1:9" x14ac:dyDescent="0.25">
      <c r="A51" s="75"/>
      <c r="B51" s="75">
        <v>722761</v>
      </c>
      <c r="C51" s="76" t="s">
        <v>134</v>
      </c>
      <c r="D51" s="78">
        <v>5000</v>
      </c>
      <c r="E51" s="78">
        <v>0</v>
      </c>
      <c r="F51" s="78">
        <v>5000</v>
      </c>
      <c r="G51" s="78">
        <f t="shared" si="0"/>
        <v>100</v>
      </c>
    </row>
    <row r="52" spans="1:9" x14ac:dyDescent="0.25">
      <c r="A52" s="75"/>
      <c r="B52" s="75">
        <v>722791</v>
      </c>
      <c r="C52" s="76" t="s">
        <v>135</v>
      </c>
      <c r="D52" s="78">
        <v>5000</v>
      </c>
      <c r="E52" s="78">
        <v>8342</v>
      </c>
      <c r="F52" s="78">
        <v>8000</v>
      </c>
      <c r="G52" s="78">
        <f t="shared" si="0"/>
        <v>160</v>
      </c>
    </row>
    <row r="53" spans="1:9" x14ac:dyDescent="0.25">
      <c r="A53" s="72">
        <v>723000</v>
      </c>
      <c r="B53" s="72"/>
      <c r="C53" s="73" t="s">
        <v>136</v>
      </c>
      <c r="D53" s="74">
        <f>SUM(D54)</f>
        <v>1000</v>
      </c>
      <c r="E53" s="74">
        <f>SUM(E54)</f>
        <v>320.55</v>
      </c>
      <c r="F53" s="74">
        <f t="shared" ref="F53:G53" si="2">SUM(F54)</f>
        <v>1000</v>
      </c>
      <c r="G53" s="74">
        <f t="shared" si="2"/>
        <v>100</v>
      </c>
    </row>
    <row r="54" spans="1:9" ht="15.75" thickBot="1" x14ac:dyDescent="0.3">
      <c r="A54" s="75"/>
      <c r="B54" s="75">
        <v>723131</v>
      </c>
      <c r="C54" s="76" t="s">
        <v>137</v>
      </c>
      <c r="D54" s="78">
        <v>1000</v>
      </c>
      <c r="E54" s="78">
        <v>320.55</v>
      </c>
      <c r="F54" s="78">
        <v>1000</v>
      </c>
      <c r="G54" s="78">
        <f t="shared" si="0"/>
        <v>100</v>
      </c>
    </row>
    <row r="55" spans="1:9" ht="16.5" thickTop="1" thickBot="1" x14ac:dyDescent="0.3">
      <c r="A55" s="88"/>
      <c r="B55" s="88"/>
      <c r="C55" s="89" t="s">
        <v>273</v>
      </c>
      <c r="D55" s="90">
        <f>D9+D24</f>
        <v>5839000</v>
      </c>
      <c r="E55" s="90">
        <f>E9+E24</f>
        <v>4929199.55</v>
      </c>
      <c r="F55" s="90">
        <f>F9+F24</f>
        <v>6668000</v>
      </c>
      <c r="G55" s="90">
        <f t="shared" si="0"/>
        <v>114.19763658160645</v>
      </c>
    </row>
    <row r="56" spans="1:9" ht="15.75" thickTop="1" x14ac:dyDescent="0.25">
      <c r="A56" s="91"/>
      <c r="B56" s="91"/>
      <c r="C56" s="92"/>
      <c r="D56" s="93"/>
      <c r="E56" s="93"/>
      <c r="F56" s="93"/>
      <c r="G56" s="93"/>
    </row>
    <row r="57" spans="1:9" ht="15" customHeight="1" thickBot="1" x14ac:dyDescent="0.3">
      <c r="A57" s="582" t="s">
        <v>138</v>
      </c>
      <c r="B57" s="583"/>
      <c r="C57" s="92"/>
      <c r="D57" s="93"/>
      <c r="E57" s="93"/>
      <c r="F57" s="93"/>
      <c r="G57" s="93"/>
    </row>
    <row r="58" spans="1:9" ht="15.75" thickTop="1" x14ac:dyDescent="0.25">
      <c r="A58" s="575" t="s">
        <v>93</v>
      </c>
      <c r="B58" s="575"/>
      <c r="C58" s="577" t="s">
        <v>94</v>
      </c>
      <c r="D58" s="579" t="s">
        <v>329</v>
      </c>
      <c r="E58" s="584" t="s">
        <v>356</v>
      </c>
      <c r="F58" s="579" t="s">
        <v>411</v>
      </c>
      <c r="G58" s="579" t="s">
        <v>376</v>
      </c>
    </row>
    <row r="59" spans="1:9" ht="54" customHeight="1" thickBot="1" x14ac:dyDescent="0.3">
      <c r="A59" s="576"/>
      <c r="B59" s="576"/>
      <c r="C59" s="578"/>
      <c r="D59" s="581"/>
      <c r="E59" s="585"/>
      <c r="F59" s="581"/>
      <c r="G59" s="581"/>
    </row>
    <row r="60" spans="1:9" ht="16.5" thickTop="1" thickBot="1" x14ac:dyDescent="0.3">
      <c r="A60" s="66">
        <v>1</v>
      </c>
      <c r="B60" s="66">
        <v>2</v>
      </c>
      <c r="C60" s="66">
        <v>3</v>
      </c>
      <c r="D60" s="66">
        <v>4</v>
      </c>
      <c r="E60" s="66">
        <v>5</v>
      </c>
      <c r="F60" s="66">
        <v>6</v>
      </c>
      <c r="G60" s="66">
        <v>7</v>
      </c>
    </row>
    <row r="61" spans="1:9" ht="18" customHeight="1" thickTop="1" x14ac:dyDescent="0.25">
      <c r="A61" s="72">
        <v>717000</v>
      </c>
      <c r="B61" s="75">
        <v>717131</v>
      </c>
      <c r="C61" s="76" t="s">
        <v>139</v>
      </c>
      <c r="D61" s="78">
        <v>300000</v>
      </c>
      <c r="E61" s="78">
        <v>261022</v>
      </c>
      <c r="F61" s="387">
        <v>320000</v>
      </c>
      <c r="G61" s="78">
        <f>F61/D61*100</f>
        <v>106.66666666666667</v>
      </c>
    </row>
    <row r="62" spans="1:9" ht="18" customHeight="1" x14ac:dyDescent="0.25">
      <c r="A62" s="72">
        <v>719000</v>
      </c>
      <c r="B62" s="75">
        <v>719114</v>
      </c>
      <c r="C62" s="76" t="s">
        <v>140</v>
      </c>
      <c r="D62" s="78">
        <v>0</v>
      </c>
      <c r="E62" s="78"/>
      <c r="F62" s="78">
        <v>0</v>
      </c>
      <c r="G62" s="78">
        <v>0</v>
      </c>
      <c r="H62" s="509">
        <v>4</v>
      </c>
      <c r="I62" s="510"/>
    </row>
    <row r="63" spans="1:9" ht="24.95" customHeight="1" x14ac:dyDescent="0.25">
      <c r="A63" s="72"/>
      <c r="B63" s="94">
        <v>719115</v>
      </c>
      <c r="C63" s="95" t="s">
        <v>141</v>
      </c>
      <c r="D63" s="78">
        <v>0</v>
      </c>
      <c r="E63" s="78"/>
      <c r="F63" s="78">
        <v>0</v>
      </c>
      <c r="G63" s="78">
        <v>0</v>
      </c>
    </row>
    <row r="64" spans="1:9" x14ac:dyDescent="0.25">
      <c r="A64" s="72">
        <v>721000</v>
      </c>
      <c r="B64" s="75">
        <v>721112</v>
      </c>
      <c r="C64" s="76" t="s">
        <v>142</v>
      </c>
      <c r="D64" s="82">
        <v>0</v>
      </c>
      <c r="E64" s="82"/>
      <c r="F64" s="82">
        <v>0</v>
      </c>
      <c r="G64" s="78">
        <v>0</v>
      </c>
    </row>
    <row r="65" spans="1:7" ht="24.95" customHeight="1" x14ac:dyDescent="0.25">
      <c r="A65" s="72">
        <v>722000</v>
      </c>
      <c r="B65" s="75">
        <v>722422</v>
      </c>
      <c r="C65" s="96" t="s">
        <v>143</v>
      </c>
      <c r="D65" s="78">
        <v>0</v>
      </c>
      <c r="E65" s="78"/>
      <c r="F65" s="78">
        <v>0</v>
      </c>
      <c r="G65" s="78">
        <v>0</v>
      </c>
    </row>
    <row r="66" spans="1:7" ht="18" customHeight="1" x14ac:dyDescent="0.25">
      <c r="A66" s="72"/>
      <c r="B66" s="97">
        <v>722530</v>
      </c>
      <c r="C66" s="98" t="s">
        <v>335</v>
      </c>
      <c r="D66" s="99">
        <v>285000</v>
      </c>
      <c r="E66" s="99">
        <v>228290</v>
      </c>
      <c r="F66" s="99">
        <v>285000</v>
      </c>
      <c r="G66" s="78">
        <f t="shared" ref="G66:G69" si="3">F66/D66*100</f>
        <v>100</v>
      </c>
    </row>
    <row r="67" spans="1:7" ht="18" customHeight="1" x14ac:dyDescent="0.25">
      <c r="A67" s="72"/>
      <c r="B67" s="100" t="s">
        <v>144</v>
      </c>
      <c r="C67" s="98" t="s">
        <v>145</v>
      </c>
      <c r="D67" s="99">
        <v>10000</v>
      </c>
      <c r="E67" s="99">
        <v>20000</v>
      </c>
      <c r="F67" s="99">
        <v>20000</v>
      </c>
      <c r="G67" s="78">
        <f t="shared" si="3"/>
        <v>200</v>
      </c>
    </row>
    <row r="68" spans="1:7" ht="18" customHeight="1" x14ac:dyDescent="0.25">
      <c r="A68" s="72"/>
      <c r="B68" s="97">
        <v>722550</v>
      </c>
      <c r="C68" s="98" t="s">
        <v>146</v>
      </c>
      <c r="D68" s="101">
        <v>0</v>
      </c>
      <c r="E68" s="101"/>
      <c r="F68" s="101">
        <v>0</v>
      </c>
      <c r="G68" s="78">
        <v>0</v>
      </c>
    </row>
    <row r="69" spans="1:7" ht="18" customHeight="1" x14ac:dyDescent="0.25">
      <c r="A69" s="75"/>
      <c r="B69" s="97">
        <v>722580</v>
      </c>
      <c r="C69" s="98" t="s">
        <v>147</v>
      </c>
      <c r="D69" s="102">
        <v>100000</v>
      </c>
      <c r="E69" s="102">
        <v>87273</v>
      </c>
      <c r="F69" s="102">
        <v>100000</v>
      </c>
      <c r="G69" s="78">
        <f t="shared" si="3"/>
        <v>100</v>
      </c>
    </row>
    <row r="70" spans="1:7" ht="18" customHeight="1" x14ac:dyDescent="0.25">
      <c r="A70" s="85"/>
      <c r="B70" s="103">
        <v>777776</v>
      </c>
      <c r="C70" s="104" t="s">
        <v>309</v>
      </c>
      <c r="D70" s="78">
        <v>0</v>
      </c>
      <c r="E70" s="78"/>
      <c r="F70" s="78">
        <v>0</v>
      </c>
      <c r="G70" s="78">
        <v>0</v>
      </c>
    </row>
    <row r="71" spans="1:7" ht="24.95" customHeight="1" thickBot="1" x14ac:dyDescent="0.3">
      <c r="A71" s="75"/>
      <c r="B71" s="75">
        <v>777779</v>
      </c>
      <c r="C71" s="511" t="s">
        <v>310</v>
      </c>
      <c r="D71" s="78">
        <v>0</v>
      </c>
      <c r="E71" s="78"/>
      <c r="F71" s="78">
        <v>0</v>
      </c>
      <c r="G71" s="78">
        <v>0</v>
      </c>
    </row>
    <row r="72" spans="1:7" ht="16.5" thickTop="1" thickBot="1" x14ac:dyDescent="0.3">
      <c r="A72" s="88"/>
      <c r="B72" s="88"/>
      <c r="C72" s="89" t="s">
        <v>148</v>
      </c>
      <c r="D72" s="90">
        <f>SUM(D61:D71)</f>
        <v>695000</v>
      </c>
      <c r="E72" s="90">
        <f>SUM(E61:E71)</f>
        <v>596585</v>
      </c>
      <c r="F72" s="90">
        <f>SUM(F61:F71)</f>
        <v>725000</v>
      </c>
      <c r="G72" s="106">
        <f t="shared" ref="G72" si="4">F72/D72*100</f>
        <v>104.31654676258992</v>
      </c>
    </row>
    <row r="73" spans="1:7" ht="15.75" thickTop="1" x14ac:dyDescent="0.25">
      <c r="A73" s="91"/>
      <c r="B73" s="91"/>
      <c r="C73" s="92"/>
      <c r="D73" s="93"/>
      <c r="E73" s="93"/>
      <c r="F73" s="93"/>
      <c r="G73" s="93"/>
    </row>
    <row r="74" spans="1:7" x14ac:dyDescent="0.25">
      <c r="A74" s="91"/>
      <c r="B74" s="91"/>
      <c r="C74" s="92"/>
      <c r="D74" s="93"/>
      <c r="E74" s="93"/>
      <c r="F74" s="93"/>
      <c r="G74" s="93"/>
    </row>
    <row r="75" spans="1:7" ht="21.95" customHeight="1" thickBot="1" x14ac:dyDescent="0.3">
      <c r="A75" s="582" t="s">
        <v>149</v>
      </c>
      <c r="B75" s="582"/>
      <c r="C75" s="92"/>
      <c r="D75" s="93"/>
      <c r="E75" s="93"/>
      <c r="F75" s="93"/>
      <c r="G75" s="93"/>
    </row>
    <row r="76" spans="1:7" ht="21.95" customHeight="1" thickTop="1" x14ac:dyDescent="0.25">
      <c r="A76" s="575" t="s">
        <v>93</v>
      </c>
      <c r="B76" s="575"/>
      <c r="C76" s="577" t="s">
        <v>94</v>
      </c>
      <c r="D76" s="579" t="s">
        <v>352</v>
      </c>
      <c r="E76" s="586" t="s">
        <v>356</v>
      </c>
      <c r="F76" s="579" t="s">
        <v>412</v>
      </c>
      <c r="G76" s="579" t="s">
        <v>376</v>
      </c>
    </row>
    <row r="77" spans="1:7" ht="21.95" customHeight="1" thickBot="1" x14ac:dyDescent="0.3">
      <c r="A77" s="576"/>
      <c r="B77" s="576"/>
      <c r="C77" s="578"/>
      <c r="D77" s="581"/>
      <c r="E77" s="587"/>
      <c r="F77" s="581"/>
      <c r="G77" s="581"/>
    </row>
    <row r="78" spans="1:7" ht="21.95" customHeight="1" thickTop="1" thickBot="1" x14ac:dyDescent="0.3">
      <c r="A78" s="66">
        <v>1</v>
      </c>
      <c r="B78" s="66">
        <v>2</v>
      </c>
      <c r="C78" s="66">
        <v>3</v>
      </c>
      <c r="D78" s="66">
        <v>4</v>
      </c>
      <c r="E78" s="66">
        <v>5</v>
      </c>
      <c r="F78" s="66">
        <v>6</v>
      </c>
      <c r="G78" s="66">
        <v>7</v>
      </c>
    </row>
    <row r="79" spans="1:7" ht="21.95" customHeight="1" thickTop="1" x14ac:dyDescent="0.25">
      <c r="A79" s="80">
        <v>722600</v>
      </c>
      <c r="B79" s="80"/>
      <c r="C79" s="73" t="s">
        <v>150</v>
      </c>
      <c r="D79" s="79">
        <f>SUM(D80:D83)</f>
        <v>216000</v>
      </c>
      <c r="E79" s="79">
        <f>SUM(E80:E83)</f>
        <v>153383</v>
      </c>
      <c r="F79" s="79">
        <f>SUM(F80:F83)</f>
        <v>200000</v>
      </c>
      <c r="G79" s="79">
        <f>F79/D79*100</f>
        <v>92.592592592592595</v>
      </c>
    </row>
    <row r="80" spans="1:7" ht="21.95" customHeight="1" x14ac:dyDescent="0.25">
      <c r="A80" s="107"/>
      <c r="B80" s="108">
        <v>722611</v>
      </c>
      <c r="C80" s="512" t="s">
        <v>151</v>
      </c>
      <c r="D80" s="78">
        <v>75000</v>
      </c>
      <c r="E80" s="78">
        <v>45528</v>
      </c>
      <c r="F80" s="387">
        <v>60000</v>
      </c>
      <c r="G80" s="82">
        <f t="shared" ref="G80:G83" si="5">F80/D80*100</f>
        <v>80</v>
      </c>
    </row>
    <row r="81" spans="1:8" ht="21.95" customHeight="1" x14ac:dyDescent="0.25">
      <c r="A81" s="107"/>
      <c r="B81" s="108">
        <v>722612</v>
      </c>
      <c r="C81" s="76" t="s">
        <v>152</v>
      </c>
      <c r="D81" s="78">
        <v>20000</v>
      </c>
      <c r="E81" s="78">
        <v>22533</v>
      </c>
      <c r="F81" s="78">
        <v>25000</v>
      </c>
      <c r="G81" s="82">
        <f t="shared" si="5"/>
        <v>125</v>
      </c>
    </row>
    <row r="82" spans="1:8" ht="21.95" customHeight="1" x14ac:dyDescent="0.25">
      <c r="A82" s="107"/>
      <c r="B82" s="108">
        <v>722613</v>
      </c>
      <c r="C82" s="76" t="s">
        <v>153</v>
      </c>
      <c r="D82" s="78">
        <v>115000</v>
      </c>
      <c r="E82" s="78">
        <v>82165</v>
      </c>
      <c r="F82" s="78">
        <v>110000</v>
      </c>
      <c r="G82" s="82">
        <f t="shared" si="5"/>
        <v>95.652173913043484</v>
      </c>
    </row>
    <row r="83" spans="1:8" ht="21.95" customHeight="1" thickBot="1" x14ac:dyDescent="0.3">
      <c r="A83" s="109"/>
      <c r="B83" s="110">
        <v>722631</v>
      </c>
      <c r="C83" s="76" t="s">
        <v>154</v>
      </c>
      <c r="D83" s="78">
        <v>6000</v>
      </c>
      <c r="E83" s="78">
        <v>3157</v>
      </c>
      <c r="F83" s="78">
        <v>5000</v>
      </c>
      <c r="G83" s="82">
        <f t="shared" si="5"/>
        <v>83.333333333333343</v>
      </c>
    </row>
    <row r="84" spans="1:8" ht="21.95" customHeight="1" thickTop="1" thickBot="1" x14ac:dyDescent="0.3">
      <c r="A84" s="88"/>
      <c r="B84" s="88"/>
      <c r="C84" s="89" t="s">
        <v>155</v>
      </c>
      <c r="D84" s="111">
        <f>D79</f>
        <v>216000</v>
      </c>
      <c r="E84" s="111">
        <f>E79</f>
        <v>153383</v>
      </c>
      <c r="F84" s="111">
        <f>F79</f>
        <v>200000</v>
      </c>
      <c r="G84" s="111">
        <f>F84/D84*100</f>
        <v>92.592592592592595</v>
      </c>
    </row>
    <row r="85" spans="1:8" ht="32.1" customHeight="1" thickTop="1" x14ac:dyDescent="0.25">
      <c r="A85" s="91"/>
      <c r="B85" s="91"/>
      <c r="C85" s="92"/>
      <c r="D85" s="93"/>
      <c r="E85" s="93"/>
      <c r="F85" s="93"/>
      <c r="G85" s="93"/>
      <c r="H85">
        <v>5</v>
      </c>
    </row>
    <row r="86" spans="1:8" ht="32.1" customHeight="1" thickBot="1" x14ac:dyDescent="0.3">
      <c r="A86" s="588" t="s">
        <v>156</v>
      </c>
      <c r="B86" s="588"/>
      <c r="C86" s="92"/>
      <c r="D86" s="93"/>
      <c r="E86" s="93"/>
      <c r="F86" s="93"/>
      <c r="G86" s="93"/>
    </row>
    <row r="87" spans="1:8" ht="15.75" thickTop="1" x14ac:dyDescent="0.25">
      <c r="A87" s="575" t="s">
        <v>93</v>
      </c>
      <c r="B87" s="575"/>
      <c r="C87" s="577" t="s">
        <v>94</v>
      </c>
      <c r="D87" s="579" t="s">
        <v>328</v>
      </c>
      <c r="E87" s="586" t="s">
        <v>356</v>
      </c>
      <c r="F87" s="579" t="s">
        <v>413</v>
      </c>
      <c r="G87" s="579" t="s">
        <v>376</v>
      </c>
    </row>
    <row r="88" spans="1:8" ht="39" customHeight="1" thickBot="1" x14ac:dyDescent="0.3">
      <c r="A88" s="576"/>
      <c r="B88" s="576"/>
      <c r="C88" s="578"/>
      <c r="D88" s="580"/>
      <c r="E88" s="587"/>
      <c r="F88" s="580"/>
      <c r="G88" s="581"/>
    </row>
    <row r="89" spans="1:8" ht="16.5" thickTop="1" thickBot="1" x14ac:dyDescent="0.3">
      <c r="A89" s="66">
        <v>1</v>
      </c>
      <c r="B89" s="66">
        <v>2</v>
      </c>
      <c r="C89" s="66">
        <v>3</v>
      </c>
      <c r="D89" s="66">
        <v>4</v>
      </c>
      <c r="E89" s="66">
        <v>5</v>
      </c>
      <c r="F89" s="66">
        <v>6</v>
      </c>
      <c r="G89" s="66">
        <v>7</v>
      </c>
    </row>
    <row r="90" spans="1:8" ht="20.100000000000001" customHeight="1" thickTop="1" x14ac:dyDescent="0.25">
      <c r="A90" s="85"/>
      <c r="B90" s="112">
        <v>732100</v>
      </c>
      <c r="C90" s="113" t="s">
        <v>274</v>
      </c>
      <c r="D90" s="74">
        <f>SUM(D91:D106)</f>
        <v>2050000</v>
      </c>
      <c r="E90" s="74">
        <f>SUM(E91:E106)</f>
        <v>1192614</v>
      </c>
      <c r="F90" s="74">
        <f>SUM(F91:F106)</f>
        <v>1960000</v>
      </c>
      <c r="G90" s="79">
        <f>F90/D90*100</f>
        <v>95.609756097560975</v>
      </c>
    </row>
    <row r="91" spans="1:8" ht="20.100000000000001" customHeight="1" x14ac:dyDescent="0.25">
      <c r="A91" s="499"/>
      <c r="B91" s="500">
        <v>732112</v>
      </c>
      <c r="C91" s="501" t="s">
        <v>158</v>
      </c>
      <c r="D91" s="387">
        <v>730000</v>
      </c>
      <c r="E91" s="387">
        <v>322368</v>
      </c>
      <c r="F91" s="387">
        <v>700000</v>
      </c>
      <c r="G91" s="82">
        <f t="shared" ref="G91:G92" si="6">F91/D91*100</f>
        <v>95.890410958904098</v>
      </c>
    </row>
    <row r="92" spans="1:8" ht="20.100000000000001" customHeight="1" x14ac:dyDescent="0.25">
      <c r="A92" s="500"/>
      <c r="B92" s="500">
        <v>7321142</v>
      </c>
      <c r="C92" s="502" t="s">
        <v>159</v>
      </c>
      <c r="D92" s="387">
        <v>150000</v>
      </c>
      <c r="E92" s="387">
        <v>66040</v>
      </c>
      <c r="F92" s="387">
        <v>415000</v>
      </c>
      <c r="G92" s="82">
        <f t="shared" si="6"/>
        <v>276.66666666666669</v>
      </c>
    </row>
    <row r="93" spans="1:8" ht="20.100000000000001" customHeight="1" x14ac:dyDescent="0.25">
      <c r="A93" s="75"/>
      <c r="B93" s="75">
        <v>7321141</v>
      </c>
      <c r="C93" s="96" t="s">
        <v>160</v>
      </c>
      <c r="D93" s="78">
        <v>115000</v>
      </c>
      <c r="E93" s="78">
        <v>88366</v>
      </c>
      <c r="F93" s="387">
        <v>115000</v>
      </c>
      <c r="G93" s="82">
        <f t="shared" ref="G93:G102" si="7">F93/D93*100</f>
        <v>100</v>
      </c>
    </row>
    <row r="94" spans="1:8" ht="20.100000000000001" customHeight="1" x14ac:dyDescent="0.25">
      <c r="A94" s="75"/>
      <c r="B94" s="75">
        <v>7321144</v>
      </c>
      <c r="C94" s="96" t="s">
        <v>321</v>
      </c>
      <c r="D94" s="78">
        <v>586000</v>
      </c>
      <c r="E94" s="78">
        <v>256012</v>
      </c>
      <c r="F94" s="78">
        <v>222000</v>
      </c>
      <c r="G94" s="82">
        <f t="shared" si="7"/>
        <v>37.883959044368595</v>
      </c>
    </row>
    <row r="95" spans="1:8" ht="20.100000000000001" customHeight="1" x14ac:dyDescent="0.25">
      <c r="A95" s="75"/>
      <c r="B95" s="75">
        <v>7321143</v>
      </c>
      <c r="C95" s="105" t="s">
        <v>161</v>
      </c>
      <c r="D95" s="78">
        <v>20000</v>
      </c>
      <c r="E95" s="78">
        <v>10330</v>
      </c>
      <c r="F95" s="78">
        <v>15000</v>
      </c>
      <c r="G95" s="82">
        <f t="shared" si="7"/>
        <v>75</v>
      </c>
    </row>
    <row r="96" spans="1:8" ht="20.100000000000001" customHeight="1" x14ac:dyDescent="0.25">
      <c r="A96" s="385"/>
      <c r="B96" s="385">
        <v>732116</v>
      </c>
      <c r="C96" s="503" t="s">
        <v>162</v>
      </c>
      <c r="D96" s="387">
        <v>30000</v>
      </c>
      <c r="E96" s="387">
        <v>29778</v>
      </c>
      <c r="F96" s="387">
        <v>10000</v>
      </c>
      <c r="G96" s="82">
        <f t="shared" si="7"/>
        <v>33.333333333333329</v>
      </c>
    </row>
    <row r="97" spans="1:8" ht="20.100000000000001" customHeight="1" x14ac:dyDescent="0.25">
      <c r="A97" s="385"/>
      <c r="B97" s="385">
        <v>733116</v>
      </c>
      <c r="C97" s="503" t="s">
        <v>163</v>
      </c>
      <c r="D97" s="387">
        <v>100000</v>
      </c>
      <c r="E97" s="387">
        <v>100000</v>
      </c>
      <c r="F97" s="387">
        <v>200000</v>
      </c>
      <c r="G97" s="82">
        <f t="shared" si="7"/>
        <v>200</v>
      </c>
    </row>
    <row r="98" spans="1:8" ht="20.100000000000001" customHeight="1" x14ac:dyDescent="0.25">
      <c r="A98" s="385"/>
      <c r="B98" s="385">
        <v>733114</v>
      </c>
      <c r="C98" s="503" t="s">
        <v>400</v>
      </c>
      <c r="D98" s="387">
        <v>0</v>
      </c>
      <c r="E98" s="387">
        <v>0</v>
      </c>
      <c r="F98" s="387">
        <v>0</v>
      </c>
      <c r="G98" s="82" t="e">
        <f t="shared" si="7"/>
        <v>#DIV/0!</v>
      </c>
    </row>
    <row r="99" spans="1:8" ht="20.100000000000001" customHeight="1" x14ac:dyDescent="0.25">
      <c r="A99" s="385"/>
      <c r="B99" s="385">
        <v>733114</v>
      </c>
      <c r="C99" s="386" t="s">
        <v>398</v>
      </c>
      <c r="D99" s="387">
        <v>0</v>
      </c>
      <c r="E99" s="387"/>
      <c r="F99" s="387">
        <v>48000</v>
      </c>
      <c r="G99" s="442" t="e">
        <f t="shared" si="7"/>
        <v>#DIV/0!</v>
      </c>
    </row>
    <row r="100" spans="1:8" ht="20.100000000000001" customHeight="1" x14ac:dyDescent="0.25">
      <c r="A100" s="385"/>
      <c r="B100" s="385">
        <v>733114</v>
      </c>
      <c r="C100" s="507" t="s">
        <v>164</v>
      </c>
      <c r="D100" s="387">
        <v>164000</v>
      </c>
      <c r="E100" s="387">
        <v>164799</v>
      </c>
      <c r="F100" s="387">
        <v>0</v>
      </c>
      <c r="G100" s="442">
        <f t="shared" si="7"/>
        <v>0</v>
      </c>
    </row>
    <row r="101" spans="1:8" ht="20.100000000000001" customHeight="1" x14ac:dyDescent="0.25">
      <c r="A101" s="385"/>
      <c r="B101" s="385">
        <v>733114</v>
      </c>
      <c r="C101" s="508" t="s">
        <v>401</v>
      </c>
      <c r="D101" s="387">
        <v>0</v>
      </c>
      <c r="E101" s="387">
        <v>0</v>
      </c>
      <c r="F101" s="387">
        <v>50000</v>
      </c>
      <c r="G101" s="442" t="e">
        <f t="shared" si="7"/>
        <v>#DIV/0!</v>
      </c>
    </row>
    <row r="102" spans="1:8" ht="20.100000000000001" customHeight="1" x14ac:dyDescent="0.25">
      <c r="A102" s="385"/>
      <c r="B102" s="385">
        <v>733122</v>
      </c>
      <c r="C102" s="386" t="s">
        <v>157</v>
      </c>
      <c r="D102" s="442">
        <v>155000</v>
      </c>
      <c r="E102" s="442">
        <v>154921</v>
      </c>
      <c r="F102" s="442">
        <v>185000</v>
      </c>
      <c r="G102" s="442">
        <f t="shared" si="7"/>
        <v>119.35483870967742</v>
      </c>
    </row>
    <row r="103" spans="1:8" ht="20.100000000000001" customHeight="1" x14ac:dyDescent="0.25">
      <c r="A103" s="75"/>
      <c r="B103" s="75"/>
      <c r="C103" s="105"/>
      <c r="D103" s="82">
        <f>'[1]Poseban dio'!M59</f>
        <v>0</v>
      </c>
      <c r="E103" s="82"/>
      <c r="F103" s="82">
        <f>'[1]Poseban dio'!R59</f>
        <v>0</v>
      </c>
      <c r="G103" s="82">
        <v>0</v>
      </c>
    </row>
    <row r="104" spans="1:8" ht="20.100000000000001" customHeight="1" x14ac:dyDescent="0.25">
      <c r="A104" s="75"/>
      <c r="B104" s="75"/>
      <c r="C104" s="105"/>
      <c r="D104" s="82">
        <f>'[1]Poseban dio'!M262</f>
        <v>0</v>
      </c>
      <c r="E104" s="82"/>
      <c r="F104" s="82">
        <f>'[1]Poseban dio'!R262</f>
        <v>0</v>
      </c>
      <c r="G104" s="82">
        <v>0</v>
      </c>
    </row>
    <row r="105" spans="1:8" ht="20.100000000000001" customHeight="1" x14ac:dyDescent="0.25">
      <c r="A105" s="75"/>
      <c r="B105" s="75"/>
      <c r="C105" s="105"/>
      <c r="D105" s="82">
        <f>'[1]Poseban dio'!M315</f>
        <v>0</v>
      </c>
      <c r="E105" s="82"/>
      <c r="F105" s="82">
        <f>'[1]Poseban dio'!R315</f>
        <v>0</v>
      </c>
      <c r="G105" s="82">
        <v>0</v>
      </c>
    </row>
    <row r="106" spans="1:8" ht="20.100000000000001" customHeight="1" x14ac:dyDescent="0.25">
      <c r="A106" s="75"/>
      <c r="B106" s="75"/>
      <c r="C106" s="105"/>
      <c r="D106" s="82">
        <f>'[1]Poseban dio'!M172</f>
        <v>0</v>
      </c>
      <c r="E106" s="82"/>
      <c r="F106" s="82">
        <f>'[1]Poseban dio'!R172</f>
        <v>0</v>
      </c>
      <c r="G106" s="82">
        <v>0</v>
      </c>
    </row>
    <row r="107" spans="1:8" ht="20.100000000000001" customHeight="1" thickBot="1" x14ac:dyDescent="0.3">
      <c r="A107" s="75"/>
      <c r="B107" s="72">
        <v>733100</v>
      </c>
      <c r="C107" s="114" t="s">
        <v>165</v>
      </c>
      <c r="D107" s="82">
        <v>0</v>
      </c>
      <c r="E107" s="82"/>
      <c r="F107" s="82">
        <v>0</v>
      </c>
      <c r="G107" s="82">
        <v>0</v>
      </c>
    </row>
    <row r="108" spans="1:8" ht="20.100000000000001" customHeight="1" thickTop="1" thickBot="1" x14ac:dyDescent="0.3">
      <c r="A108" s="88"/>
      <c r="B108" s="88"/>
      <c r="C108" s="89" t="s">
        <v>166</v>
      </c>
      <c r="D108" s="90">
        <f>D90+F107</f>
        <v>2050000</v>
      </c>
      <c r="E108" s="90">
        <f>E90+G107</f>
        <v>1192614</v>
      </c>
      <c r="F108" s="90">
        <f>F90+F107</f>
        <v>1960000</v>
      </c>
      <c r="G108" s="90">
        <f>F108/D108*100</f>
        <v>95.609756097560975</v>
      </c>
      <c r="H108">
        <v>6</v>
      </c>
    </row>
    <row r="109" spans="1:8" ht="24.95" customHeight="1" thickTop="1" x14ac:dyDescent="0.25">
      <c r="A109" s="91"/>
      <c r="B109" s="91"/>
      <c r="C109" s="92"/>
      <c r="D109" s="93"/>
      <c r="E109" s="93"/>
      <c r="F109" s="93"/>
      <c r="G109" s="115"/>
    </row>
    <row r="110" spans="1:8" ht="20.100000000000001" customHeight="1" x14ac:dyDescent="0.25">
      <c r="A110" s="483"/>
      <c r="B110" s="483"/>
      <c r="C110" s="484"/>
      <c r="D110" s="118"/>
      <c r="E110" s="118"/>
      <c r="F110" s="118"/>
      <c r="G110" s="118"/>
    </row>
    <row r="111" spans="1:8" ht="20.100000000000001" customHeight="1" x14ac:dyDescent="0.25">
      <c r="A111" s="91"/>
      <c r="B111" s="91"/>
      <c r="C111" s="92"/>
      <c r="D111" s="93"/>
      <c r="E111" s="93"/>
      <c r="F111" s="93"/>
      <c r="G111" s="115"/>
    </row>
    <row r="112" spans="1:8" ht="20.100000000000001" customHeight="1" thickBot="1" x14ac:dyDescent="0.3">
      <c r="A112" s="389" t="s">
        <v>364</v>
      </c>
      <c r="B112" s="116"/>
      <c r="C112" s="117"/>
      <c r="D112" s="118"/>
      <c r="E112" s="118"/>
      <c r="F112" s="118"/>
    </row>
    <row r="113" spans="1:8" ht="15.75" thickTop="1" x14ac:dyDescent="0.25">
      <c r="A113" s="575" t="s">
        <v>93</v>
      </c>
      <c r="B113" s="575"/>
      <c r="C113" s="577" t="s">
        <v>94</v>
      </c>
      <c r="D113" s="579" t="s">
        <v>327</v>
      </c>
      <c r="E113" s="586" t="s">
        <v>356</v>
      </c>
      <c r="F113" s="579" t="s">
        <v>414</v>
      </c>
      <c r="G113" s="579" t="s">
        <v>376</v>
      </c>
    </row>
    <row r="114" spans="1:8" ht="30" customHeight="1" thickBot="1" x14ac:dyDescent="0.3">
      <c r="A114" s="576"/>
      <c r="B114" s="576"/>
      <c r="C114" s="578"/>
      <c r="D114" s="580"/>
      <c r="E114" s="587"/>
      <c r="F114" s="580"/>
      <c r="G114" s="581"/>
    </row>
    <row r="115" spans="1:8" ht="21.95" customHeight="1" thickTop="1" thickBot="1" x14ac:dyDescent="0.3">
      <c r="A115" s="66">
        <v>1</v>
      </c>
      <c r="B115" s="66">
        <v>2</v>
      </c>
      <c r="C115" s="66">
        <v>3</v>
      </c>
      <c r="D115" s="66">
        <v>4</v>
      </c>
      <c r="E115" s="66">
        <v>5</v>
      </c>
      <c r="F115" s="66">
        <v>6</v>
      </c>
      <c r="G115" s="66">
        <v>7</v>
      </c>
    </row>
    <row r="116" spans="1:8" ht="21.95" customHeight="1" thickTop="1" x14ac:dyDescent="0.25">
      <c r="A116" s="68">
        <v>810000</v>
      </c>
      <c r="B116" s="68"/>
      <c r="C116" s="119" t="s">
        <v>392</v>
      </c>
      <c r="D116" s="84">
        <f>D117+D118+D122+D119+D120+D121</f>
        <v>0</v>
      </c>
      <c r="E116" s="84">
        <f>E117+E118+E122+E119+E120+E121</f>
        <v>0</v>
      </c>
      <c r="F116" s="84">
        <f>F117+F118+F122+F119+F120+F121</f>
        <v>0</v>
      </c>
      <c r="G116" s="84" t="e">
        <f>F116/D116*100</f>
        <v>#DIV/0!</v>
      </c>
    </row>
    <row r="117" spans="1:8" ht="21.95" customHeight="1" x14ac:dyDescent="0.25">
      <c r="A117" s="75"/>
      <c r="B117" s="75">
        <v>811000</v>
      </c>
      <c r="C117" s="76" t="s">
        <v>373</v>
      </c>
      <c r="D117" s="78">
        <v>0</v>
      </c>
      <c r="E117" s="78">
        <v>0</v>
      </c>
      <c r="F117" s="78">
        <v>0</v>
      </c>
      <c r="G117" s="78">
        <v>0</v>
      </c>
    </row>
    <row r="118" spans="1:8" ht="21.95" customHeight="1" x14ac:dyDescent="0.25">
      <c r="A118" s="75"/>
      <c r="B118" s="75">
        <v>812000</v>
      </c>
      <c r="C118" s="76" t="s">
        <v>304</v>
      </c>
      <c r="D118" s="78">
        <v>0</v>
      </c>
      <c r="E118" s="78">
        <v>0</v>
      </c>
      <c r="F118" s="78">
        <v>0</v>
      </c>
      <c r="G118" s="78">
        <v>0</v>
      </c>
    </row>
    <row r="119" spans="1:8" ht="21.95" customHeight="1" x14ac:dyDescent="0.25">
      <c r="A119" s="94"/>
      <c r="B119" s="94">
        <v>813000</v>
      </c>
      <c r="C119" s="120" t="s">
        <v>370</v>
      </c>
      <c r="D119" s="82">
        <v>0</v>
      </c>
      <c r="E119" s="82">
        <v>0</v>
      </c>
      <c r="F119" s="82">
        <v>0</v>
      </c>
      <c r="G119" s="82">
        <v>0</v>
      </c>
    </row>
    <row r="120" spans="1:8" ht="21.95" customHeight="1" x14ac:dyDescent="0.25">
      <c r="A120" s="94"/>
      <c r="B120" s="94">
        <v>813300</v>
      </c>
      <c r="C120" s="120" t="s">
        <v>305</v>
      </c>
      <c r="D120" s="121">
        <v>0</v>
      </c>
      <c r="E120" s="121">
        <v>0</v>
      </c>
      <c r="F120" s="121">
        <v>0</v>
      </c>
      <c r="G120" s="121">
        <v>0</v>
      </c>
    </row>
    <row r="121" spans="1:8" ht="21.95" customHeight="1" x14ac:dyDescent="0.25">
      <c r="A121" s="94"/>
      <c r="B121" s="94">
        <v>815330</v>
      </c>
      <c r="C121" s="120" t="s">
        <v>371</v>
      </c>
      <c r="D121" s="121">
        <v>0</v>
      </c>
      <c r="E121" s="121">
        <v>0</v>
      </c>
      <c r="F121" s="122">
        <v>0</v>
      </c>
      <c r="G121" s="121">
        <v>0</v>
      </c>
    </row>
    <row r="122" spans="1:8" ht="21.95" customHeight="1" thickBot="1" x14ac:dyDescent="0.3">
      <c r="A122" s="94"/>
      <c r="B122" s="94">
        <v>815330</v>
      </c>
      <c r="C122" s="120" t="s">
        <v>372</v>
      </c>
      <c r="D122" s="123">
        <v>0</v>
      </c>
      <c r="E122" s="123">
        <v>0</v>
      </c>
      <c r="F122" s="123">
        <v>0</v>
      </c>
      <c r="G122" s="123">
        <v>0</v>
      </c>
    </row>
    <row r="123" spans="1:8" ht="20.100000000000001" customHeight="1" thickTop="1" thickBot="1" x14ac:dyDescent="0.3">
      <c r="A123" s="88"/>
      <c r="B123" s="88"/>
      <c r="C123" s="89" t="s">
        <v>377</v>
      </c>
      <c r="D123" s="90">
        <f>D116</f>
        <v>0</v>
      </c>
      <c r="E123" s="90">
        <f>E116</f>
        <v>0</v>
      </c>
      <c r="F123" s="90">
        <f>F116</f>
        <v>0</v>
      </c>
      <c r="G123" s="90" t="e">
        <f>F123/D123*100</f>
        <v>#DIV/0!</v>
      </c>
    </row>
    <row r="124" spans="1:8" ht="50.1" customHeight="1" thickTop="1" x14ac:dyDescent="0.25">
      <c r="A124" s="91"/>
      <c r="B124" s="91"/>
      <c r="C124" s="92"/>
      <c r="D124" s="93"/>
      <c r="E124" s="93"/>
      <c r="F124" s="93"/>
      <c r="G124" s="93"/>
    </row>
    <row r="125" spans="1:8" ht="50.1" customHeight="1" x14ac:dyDescent="0.25">
      <c r="A125" s="91"/>
      <c r="B125" s="91"/>
      <c r="C125" s="92"/>
      <c r="D125" s="93"/>
      <c r="E125" s="93"/>
      <c r="F125" s="93"/>
      <c r="G125" s="115"/>
    </row>
    <row r="126" spans="1:8" ht="50.1" customHeight="1" x14ac:dyDescent="0.25">
      <c r="A126" s="91"/>
      <c r="B126" s="91"/>
      <c r="C126" s="92"/>
      <c r="D126" s="93"/>
      <c r="E126" s="93"/>
      <c r="F126" s="93"/>
      <c r="G126" s="115"/>
      <c r="H126">
        <v>7</v>
      </c>
    </row>
    <row r="127" spans="1:8" ht="30" customHeight="1" thickBot="1" x14ac:dyDescent="0.3">
      <c r="A127" s="589" t="s">
        <v>369</v>
      </c>
      <c r="B127" s="589"/>
      <c r="C127" s="92"/>
      <c r="D127" s="93"/>
      <c r="E127" s="93"/>
      <c r="F127" s="93"/>
      <c r="G127" s="115"/>
    </row>
    <row r="128" spans="1:8" ht="15.75" thickTop="1" x14ac:dyDescent="0.25">
      <c r="A128" s="575" t="s">
        <v>93</v>
      </c>
      <c r="B128" s="575"/>
      <c r="C128" s="577" t="s">
        <v>94</v>
      </c>
      <c r="D128" s="579" t="s">
        <v>326</v>
      </c>
      <c r="E128" s="586" t="s">
        <v>356</v>
      </c>
      <c r="F128" s="579" t="s">
        <v>415</v>
      </c>
      <c r="G128" s="579" t="s">
        <v>376</v>
      </c>
    </row>
    <row r="129" spans="1:7" ht="31.5" customHeight="1" thickBot="1" x14ac:dyDescent="0.3">
      <c r="A129" s="576"/>
      <c r="B129" s="576"/>
      <c r="C129" s="578"/>
      <c r="D129" s="580"/>
      <c r="E129" s="587"/>
      <c r="F129" s="580"/>
      <c r="G129" s="581"/>
    </row>
    <row r="130" spans="1:7" ht="20.100000000000001" customHeight="1" thickTop="1" thickBot="1" x14ac:dyDescent="0.3">
      <c r="A130" s="66">
        <v>1</v>
      </c>
      <c r="B130" s="66">
        <v>2</v>
      </c>
      <c r="C130" s="66">
        <v>3</v>
      </c>
      <c r="D130" s="66">
        <v>4</v>
      </c>
      <c r="E130" s="66">
        <v>5</v>
      </c>
      <c r="F130" s="66">
        <v>6</v>
      </c>
      <c r="G130" s="66">
        <v>7</v>
      </c>
    </row>
    <row r="131" spans="1:7" ht="20.100000000000001" customHeight="1" thickTop="1" x14ac:dyDescent="0.25">
      <c r="A131" s="75"/>
      <c r="B131" s="75"/>
      <c r="C131" s="75" t="s">
        <v>273</v>
      </c>
      <c r="D131" s="78">
        <f>D55</f>
        <v>5839000</v>
      </c>
      <c r="E131" s="78">
        <f>E55</f>
        <v>4929199.55</v>
      </c>
      <c r="F131" s="78">
        <f>F55</f>
        <v>6668000</v>
      </c>
      <c r="G131" s="78">
        <f t="shared" ref="G131:G136" si="8">F131/D131*100</f>
        <v>114.19763658160645</v>
      </c>
    </row>
    <row r="132" spans="1:7" ht="20.100000000000001" customHeight="1" x14ac:dyDescent="0.25">
      <c r="A132" s="94"/>
      <c r="B132" s="94"/>
      <c r="C132" s="94" t="s">
        <v>148</v>
      </c>
      <c r="D132" s="78">
        <f>D72</f>
        <v>695000</v>
      </c>
      <c r="E132" s="78">
        <f>E72</f>
        <v>596585</v>
      </c>
      <c r="F132" s="78">
        <f>F72</f>
        <v>725000</v>
      </c>
      <c r="G132" s="78">
        <f t="shared" si="8"/>
        <v>104.31654676258992</v>
      </c>
    </row>
    <row r="133" spans="1:7" ht="20.100000000000001" customHeight="1" x14ac:dyDescent="0.25">
      <c r="A133" s="94"/>
      <c r="B133" s="94"/>
      <c r="C133" s="94" t="s">
        <v>155</v>
      </c>
      <c r="D133" s="78">
        <f>D84</f>
        <v>216000</v>
      </c>
      <c r="E133" s="78">
        <f>E84</f>
        <v>153383</v>
      </c>
      <c r="F133" s="78">
        <f>F84</f>
        <v>200000</v>
      </c>
      <c r="G133" s="78">
        <f t="shared" si="8"/>
        <v>92.592592592592595</v>
      </c>
    </row>
    <row r="134" spans="1:7" ht="20.100000000000001" customHeight="1" x14ac:dyDescent="0.25">
      <c r="A134" s="94"/>
      <c r="B134" s="94"/>
      <c r="C134" s="94" t="s">
        <v>166</v>
      </c>
      <c r="D134" s="78">
        <f>D108</f>
        <v>2050000</v>
      </c>
      <c r="E134" s="78">
        <f>E108</f>
        <v>1192614</v>
      </c>
      <c r="F134" s="78">
        <f>F108</f>
        <v>1960000</v>
      </c>
      <c r="G134" s="78">
        <f t="shared" si="8"/>
        <v>95.609756097560975</v>
      </c>
    </row>
    <row r="135" spans="1:7" ht="20.100000000000001" customHeight="1" thickBot="1" x14ac:dyDescent="0.3">
      <c r="A135" s="94"/>
      <c r="B135" s="94"/>
      <c r="C135" s="94" t="s">
        <v>368</v>
      </c>
      <c r="D135" s="124">
        <f>D123</f>
        <v>0</v>
      </c>
      <c r="E135" s="124">
        <f>E123</f>
        <v>0</v>
      </c>
      <c r="F135" s="124">
        <f>F123</f>
        <v>0</v>
      </c>
      <c r="G135" s="124">
        <v>0</v>
      </c>
    </row>
    <row r="136" spans="1:7" ht="20.100000000000001" customHeight="1" thickTop="1" thickBot="1" x14ac:dyDescent="0.3">
      <c r="A136" s="88"/>
      <c r="B136" s="88"/>
      <c r="C136" s="125" t="s">
        <v>374</v>
      </c>
      <c r="D136" s="90">
        <f>D131+D132+D133+D134+D135</f>
        <v>8800000</v>
      </c>
      <c r="E136" s="90">
        <f>E131+E132+E133+E134+E135</f>
        <v>6871781.5499999998</v>
      </c>
      <c r="F136" s="90">
        <f>F131+F132+F133+F134</f>
        <v>9553000</v>
      </c>
      <c r="G136" s="90">
        <f t="shared" si="8"/>
        <v>108.55681818181817</v>
      </c>
    </row>
    <row r="137" spans="1:7" ht="15.75" thickTop="1" x14ac:dyDescent="0.25"/>
    <row r="138" spans="1:7" x14ac:dyDescent="0.25">
      <c r="C138" s="432"/>
    </row>
    <row r="139" spans="1:7" ht="20.100000000000001" customHeight="1" thickBot="1" x14ac:dyDescent="0.3">
      <c r="A139" s="389" t="s">
        <v>404</v>
      </c>
      <c r="B139" s="116"/>
      <c r="C139" s="521"/>
      <c r="D139" s="523"/>
      <c r="E139" s="523"/>
      <c r="F139" s="523"/>
      <c r="G139" s="524"/>
    </row>
    <row r="140" spans="1:7" ht="20.100000000000001" customHeight="1" thickTop="1" thickBot="1" x14ac:dyDescent="0.3">
      <c r="A140" s="499">
        <v>591000</v>
      </c>
      <c r="B140" s="499">
        <v>10</v>
      </c>
      <c r="C140" s="520" t="s">
        <v>367</v>
      </c>
      <c r="D140" s="522">
        <f>D141</f>
        <v>0</v>
      </c>
      <c r="E140" s="522">
        <f>E141</f>
        <v>0</v>
      </c>
      <c r="F140" s="522">
        <f>F141</f>
        <v>427000</v>
      </c>
      <c r="G140" s="522" t="e">
        <f>F140/D140*100</f>
        <v>#DIV/0!</v>
      </c>
    </row>
    <row r="141" spans="1:7" ht="20.100000000000001" customHeight="1" thickTop="1" thickBot="1" x14ac:dyDescent="0.3">
      <c r="A141" s="385">
        <v>591000</v>
      </c>
      <c r="B141" s="385" t="s">
        <v>365</v>
      </c>
      <c r="C141" s="501" t="s">
        <v>366</v>
      </c>
      <c r="D141" s="387">
        <v>0</v>
      </c>
      <c r="E141" s="387">
        <v>0</v>
      </c>
      <c r="F141" s="387">
        <v>427000</v>
      </c>
      <c r="G141" s="504" t="e">
        <f>F141/D141*100</f>
        <v>#DIV/0!</v>
      </c>
    </row>
    <row r="142" spans="1:7" ht="20.100000000000001" customHeight="1" thickTop="1" thickBot="1" x14ac:dyDescent="0.3">
      <c r="A142" s="505"/>
      <c r="B142" s="505"/>
      <c r="C142" s="520" t="s">
        <v>406</v>
      </c>
      <c r="D142" s="506">
        <f>D141</f>
        <v>0</v>
      </c>
      <c r="E142" s="506">
        <f>E141</f>
        <v>0</v>
      </c>
      <c r="F142" s="506">
        <f>F141</f>
        <v>427000</v>
      </c>
      <c r="G142" s="506" t="e">
        <f>F142/D142*100</f>
        <v>#DIV/0!</v>
      </c>
    </row>
    <row r="143" spans="1:7" ht="15.75" thickTop="1" x14ac:dyDescent="0.25"/>
    <row r="146" spans="1:8" ht="15.75" thickBot="1" x14ac:dyDescent="0.3"/>
    <row r="147" spans="1:8" ht="50.1" customHeight="1" thickTop="1" thickBot="1" x14ac:dyDescent="0.3">
      <c r="A147" s="88"/>
      <c r="B147" s="88"/>
      <c r="C147" s="89" t="s">
        <v>405</v>
      </c>
      <c r="D147" s="525">
        <f>D136+D142</f>
        <v>8800000</v>
      </c>
      <c r="E147" s="525">
        <f t="shared" ref="E147:F147" si="9">E136+E142</f>
        <v>6871781.5499999998</v>
      </c>
      <c r="F147" s="525">
        <f t="shared" si="9"/>
        <v>9980000</v>
      </c>
      <c r="G147" s="525">
        <f>F147/D147*100</f>
        <v>113.40909090909091</v>
      </c>
    </row>
    <row r="148" spans="1:8" ht="15.75" thickTop="1" x14ac:dyDescent="0.25"/>
    <row r="151" spans="1:8" x14ac:dyDescent="0.25">
      <c r="H151">
        <v>8</v>
      </c>
    </row>
  </sheetData>
  <mergeCells count="43">
    <mergeCell ref="G128:G129"/>
    <mergeCell ref="A113:B114"/>
    <mergeCell ref="C113:C114"/>
    <mergeCell ref="D113:D114"/>
    <mergeCell ref="F113:F114"/>
    <mergeCell ref="G113:G114"/>
    <mergeCell ref="A127:B127"/>
    <mergeCell ref="A128:B129"/>
    <mergeCell ref="C128:C129"/>
    <mergeCell ref="D128:D129"/>
    <mergeCell ref="F128:F129"/>
    <mergeCell ref="E113:E114"/>
    <mergeCell ref="E128:E129"/>
    <mergeCell ref="F87:F88"/>
    <mergeCell ref="G87:G88"/>
    <mergeCell ref="A75:B75"/>
    <mergeCell ref="A76:B77"/>
    <mergeCell ref="C76:C77"/>
    <mergeCell ref="D76:D77"/>
    <mergeCell ref="F76:F77"/>
    <mergeCell ref="G76:G77"/>
    <mergeCell ref="A86:B86"/>
    <mergeCell ref="A87:B88"/>
    <mergeCell ref="C87:C88"/>
    <mergeCell ref="D87:D88"/>
    <mergeCell ref="E76:E77"/>
    <mergeCell ref="E87:E88"/>
    <mergeCell ref="D6:D7"/>
    <mergeCell ref="G6:G7"/>
    <mergeCell ref="A57:B57"/>
    <mergeCell ref="A58:B59"/>
    <mergeCell ref="C58:C59"/>
    <mergeCell ref="D58:D59"/>
    <mergeCell ref="F58:F59"/>
    <mergeCell ref="G58:G59"/>
    <mergeCell ref="F6:F7"/>
    <mergeCell ref="E58:E59"/>
    <mergeCell ref="E6:E7"/>
    <mergeCell ref="A2:B2"/>
    <mergeCell ref="A4:B4"/>
    <mergeCell ref="A5:B5"/>
    <mergeCell ref="A6:B7"/>
    <mergeCell ref="C6:C7"/>
  </mergeCell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50"/>
  <sheetViews>
    <sheetView tabSelected="1" topLeftCell="A55" workbookViewId="0">
      <selection activeCell="W71" sqref="W71"/>
    </sheetView>
  </sheetViews>
  <sheetFormatPr defaultRowHeight="15" x14ac:dyDescent="0.25"/>
  <cols>
    <col min="1" max="1" width="1.7109375" customWidth="1"/>
    <col min="2" max="2" width="5.85546875" customWidth="1"/>
    <col min="3" max="3" width="6.140625" customWidth="1"/>
    <col min="4" max="4" width="7.85546875" customWidth="1"/>
    <col min="5" max="5" width="3.28515625" customWidth="1"/>
    <col min="6" max="6" width="47.85546875" customWidth="1"/>
    <col min="7" max="7" width="9.85546875" customWidth="1"/>
    <col min="8" max="10" width="7.28515625" customWidth="1"/>
    <col min="12" max="12" width="10.7109375" customWidth="1"/>
    <col min="13" max="13" width="11" customWidth="1"/>
    <col min="14" max="14" width="10.140625" customWidth="1"/>
    <col min="15" max="15" width="8.85546875" customWidth="1"/>
    <col min="17" max="17" width="10.140625" bestFit="1" customWidth="1"/>
    <col min="21" max="21" width="11.85546875" bestFit="1" customWidth="1"/>
    <col min="22" max="23" width="11.7109375" bestFit="1" customWidth="1"/>
    <col min="25" max="25" width="10.140625" bestFit="1" customWidth="1"/>
  </cols>
  <sheetData>
    <row r="1" spans="1:23" ht="18" x14ac:dyDescent="0.25">
      <c r="B1" s="590"/>
      <c r="C1" s="590"/>
      <c r="D1" s="590"/>
      <c r="E1" s="590"/>
      <c r="F1" s="126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23" x14ac:dyDescent="0.25">
      <c r="B2" s="128"/>
      <c r="C2" s="129"/>
      <c r="D2" s="130"/>
    </row>
    <row r="3" spans="1:23" ht="15.75" thickBot="1" x14ac:dyDescent="0.3">
      <c r="B3" s="591" t="s">
        <v>399</v>
      </c>
      <c r="C3" s="591"/>
      <c r="D3" s="591"/>
      <c r="E3" s="591"/>
      <c r="F3" s="592"/>
      <c r="G3" s="592"/>
      <c r="H3" s="592"/>
      <c r="I3" s="592"/>
      <c r="J3" s="592"/>
      <c r="K3" s="592"/>
      <c r="L3" s="460"/>
    </row>
    <row r="4" spans="1:23" ht="16.5" thickTop="1" thickBot="1" x14ac:dyDescent="0.3">
      <c r="B4" s="593" t="s">
        <v>41</v>
      </c>
      <c r="C4" s="593" t="s">
        <v>168</v>
      </c>
      <c r="D4" s="595" t="s">
        <v>93</v>
      </c>
      <c r="E4" s="597" t="s">
        <v>169</v>
      </c>
      <c r="F4" s="599" t="s">
        <v>170</v>
      </c>
      <c r="G4" s="601" t="s">
        <v>353</v>
      </c>
      <c r="H4" s="602"/>
      <c r="I4" s="602"/>
      <c r="J4" s="602"/>
      <c r="K4" s="603"/>
      <c r="L4" s="137" t="s">
        <v>357</v>
      </c>
      <c r="M4" s="604" t="s">
        <v>416</v>
      </c>
      <c r="N4" s="605"/>
      <c r="O4" s="605"/>
      <c r="P4" s="605"/>
      <c r="Q4" s="605"/>
      <c r="R4" s="606" t="s">
        <v>394</v>
      </c>
    </row>
    <row r="5" spans="1:23" ht="69" thickTop="1" thickBot="1" x14ac:dyDescent="0.3">
      <c r="B5" s="594"/>
      <c r="C5" s="594"/>
      <c r="D5" s="596"/>
      <c r="E5" s="598"/>
      <c r="F5" s="600"/>
      <c r="G5" s="131" t="s">
        <v>262</v>
      </c>
      <c r="H5" s="482" t="s">
        <v>45</v>
      </c>
      <c r="I5" s="482" t="s">
        <v>46</v>
      </c>
      <c r="J5" s="482" t="s">
        <v>47</v>
      </c>
      <c r="K5" s="131" t="s">
        <v>263</v>
      </c>
      <c r="L5" s="131" t="s">
        <v>358</v>
      </c>
      <c r="M5" s="131" t="s">
        <v>262</v>
      </c>
      <c r="N5" s="482" t="s">
        <v>45</v>
      </c>
      <c r="O5" s="482" t="s">
        <v>46</v>
      </c>
      <c r="P5" s="482" t="s">
        <v>47</v>
      </c>
      <c r="Q5" s="131" t="s">
        <v>263</v>
      </c>
      <c r="R5" s="607"/>
    </row>
    <row r="6" spans="1:23" ht="15.75" customHeight="1" thickTop="1" thickBot="1" x14ac:dyDescent="0.3">
      <c r="B6" s="133">
        <v>1</v>
      </c>
      <c r="C6" s="133">
        <v>2</v>
      </c>
      <c r="D6" s="134">
        <v>3</v>
      </c>
      <c r="E6" s="135">
        <v>4</v>
      </c>
      <c r="F6" s="136">
        <v>5</v>
      </c>
      <c r="G6" s="137">
        <v>6</v>
      </c>
      <c r="H6" s="137">
        <v>7</v>
      </c>
      <c r="I6" s="137">
        <v>8</v>
      </c>
      <c r="J6" s="137">
        <v>9</v>
      </c>
      <c r="K6" s="137">
        <v>10</v>
      </c>
      <c r="L6" s="137">
        <v>11</v>
      </c>
      <c r="M6" s="137">
        <v>12</v>
      </c>
      <c r="N6" s="137">
        <v>13</v>
      </c>
      <c r="O6" s="137">
        <v>14</v>
      </c>
      <c r="P6" s="137">
        <v>15</v>
      </c>
      <c r="Q6" s="137">
        <v>16</v>
      </c>
      <c r="R6" s="132" t="s">
        <v>171</v>
      </c>
      <c r="T6" s="405"/>
      <c r="U6" s="451"/>
      <c r="V6" s="451"/>
      <c r="W6" s="451"/>
    </row>
    <row r="7" spans="1:23" ht="18" customHeight="1" thickTop="1" x14ac:dyDescent="0.25">
      <c r="B7" s="138"/>
      <c r="C7" s="139"/>
      <c r="D7" s="140">
        <v>611000</v>
      </c>
      <c r="E7" s="141"/>
      <c r="F7" s="142" t="s">
        <v>378</v>
      </c>
      <c r="G7" s="143">
        <f>G8+G9</f>
        <v>2100000</v>
      </c>
      <c r="H7" s="143">
        <f t="shared" ref="H7:L7" si="0">H8+H9</f>
        <v>0</v>
      </c>
      <c r="I7" s="143">
        <f t="shared" si="0"/>
        <v>0</v>
      </c>
      <c r="J7" s="143">
        <f t="shared" si="0"/>
        <v>0</v>
      </c>
      <c r="K7" s="143">
        <f t="shared" si="0"/>
        <v>2100000</v>
      </c>
      <c r="L7" s="143">
        <f t="shared" si="0"/>
        <v>1555230</v>
      </c>
      <c r="M7" s="143">
        <f>SUM(M8+M9)</f>
        <v>2350000</v>
      </c>
      <c r="N7" s="143">
        <v>0</v>
      </c>
      <c r="O7" s="143">
        <v>0</v>
      </c>
      <c r="P7" s="143">
        <v>0</v>
      </c>
      <c r="Q7" s="143">
        <f>SUM(Q8+Q9)</f>
        <v>2350000</v>
      </c>
      <c r="R7" s="143">
        <f t="shared" ref="R7:R16" si="1">Q7/K7*100</f>
        <v>111.90476190476191</v>
      </c>
      <c r="U7" s="451"/>
      <c r="V7" s="451"/>
      <c r="W7" s="451"/>
    </row>
    <row r="8" spans="1:23" ht="18" customHeight="1" x14ac:dyDescent="0.25">
      <c r="A8" s="115"/>
      <c r="B8" s="144" t="s">
        <v>183</v>
      </c>
      <c r="C8" s="145" t="s">
        <v>184</v>
      </c>
      <c r="D8" s="146">
        <v>611100</v>
      </c>
      <c r="E8" s="147"/>
      <c r="F8" s="148" t="s">
        <v>172</v>
      </c>
      <c r="G8" s="149">
        <v>1805000</v>
      </c>
      <c r="H8" s="149">
        <v>0</v>
      </c>
      <c r="I8" s="149">
        <v>0</v>
      </c>
      <c r="J8" s="149">
        <v>0</v>
      </c>
      <c r="K8" s="404">
        <f>SUM(G8:J8)</f>
        <v>1805000</v>
      </c>
      <c r="L8" s="404">
        <v>1307008</v>
      </c>
      <c r="M8" s="149">
        <v>2050000</v>
      </c>
      <c r="N8" s="149">
        <v>0</v>
      </c>
      <c r="O8" s="149">
        <v>0</v>
      </c>
      <c r="P8" s="149">
        <v>0</v>
      </c>
      <c r="Q8" s="149">
        <f>SUM(M8:P8)</f>
        <v>2050000</v>
      </c>
      <c r="R8" s="149">
        <f t="shared" si="1"/>
        <v>113.57340720221607</v>
      </c>
      <c r="T8" s="406"/>
      <c r="U8" s="451"/>
      <c r="V8" s="451"/>
      <c r="W8" s="451"/>
    </row>
    <row r="9" spans="1:23" ht="18" customHeight="1" x14ac:dyDescent="0.25">
      <c r="A9" s="115"/>
      <c r="B9" s="144" t="s">
        <v>183</v>
      </c>
      <c r="C9" s="145" t="s">
        <v>184</v>
      </c>
      <c r="D9" s="146">
        <v>611200</v>
      </c>
      <c r="E9" s="147"/>
      <c r="F9" s="148" t="s">
        <v>173</v>
      </c>
      <c r="G9" s="149">
        <v>295000</v>
      </c>
      <c r="H9" s="149">
        <v>0</v>
      </c>
      <c r="I9" s="149">
        <v>0</v>
      </c>
      <c r="J9" s="149">
        <v>0</v>
      </c>
      <c r="K9" s="404">
        <f>SUM(G9:J9)</f>
        <v>295000</v>
      </c>
      <c r="L9" s="404">
        <v>248222</v>
      </c>
      <c r="M9" s="149">
        <v>300000</v>
      </c>
      <c r="N9" s="149">
        <v>0</v>
      </c>
      <c r="O9" s="149">
        <v>0</v>
      </c>
      <c r="P9" s="149">
        <v>0</v>
      </c>
      <c r="Q9" s="149">
        <f>SUM(M9:P9)</f>
        <v>300000</v>
      </c>
      <c r="R9" s="149">
        <f t="shared" si="1"/>
        <v>101.69491525423729</v>
      </c>
      <c r="T9" s="406"/>
      <c r="U9" s="451"/>
      <c r="V9" s="451"/>
      <c r="W9" s="451"/>
    </row>
    <row r="10" spans="1:23" ht="18" customHeight="1" x14ac:dyDescent="0.25">
      <c r="B10" s="440"/>
      <c r="C10" s="441"/>
      <c r="D10" s="152">
        <v>612000</v>
      </c>
      <c r="E10" s="153"/>
      <c r="F10" s="154" t="s">
        <v>174</v>
      </c>
      <c r="G10" s="155">
        <v>185000</v>
      </c>
      <c r="H10" s="155">
        <v>0</v>
      </c>
      <c r="I10" s="155">
        <v>0</v>
      </c>
      <c r="J10" s="155">
        <v>0</v>
      </c>
      <c r="K10" s="143">
        <f>SUM(G10+J10)</f>
        <v>185000</v>
      </c>
      <c r="L10" s="143">
        <v>136695</v>
      </c>
      <c r="M10" s="155">
        <v>200000</v>
      </c>
      <c r="N10" s="155">
        <v>0</v>
      </c>
      <c r="O10" s="155">
        <v>0</v>
      </c>
      <c r="P10" s="155">
        <v>0</v>
      </c>
      <c r="Q10" s="425">
        <f t="shared" ref="Q10:Q75" si="2">SUM(M10:P10)</f>
        <v>200000</v>
      </c>
      <c r="R10" s="155">
        <f t="shared" si="1"/>
        <v>108.10810810810811</v>
      </c>
      <c r="T10" s="407"/>
      <c r="U10" s="451"/>
      <c r="V10" s="451"/>
      <c r="W10" s="451"/>
    </row>
    <row r="11" spans="1:23" ht="18" customHeight="1" x14ac:dyDescent="0.25">
      <c r="B11" s="440"/>
      <c r="C11" s="441"/>
      <c r="D11" s="152">
        <v>613000</v>
      </c>
      <c r="E11" s="153"/>
      <c r="F11" s="154" t="s">
        <v>379</v>
      </c>
      <c r="G11" s="155">
        <f>SUM(G12+G13+G14+G15+G16+G17+G18+G22+G23)</f>
        <v>1257000</v>
      </c>
      <c r="H11" s="155">
        <f t="shared" ref="H11:L11" si="3">SUM(H12+H13+H14+H15+H16+H17+H18+H22+H23)</f>
        <v>0</v>
      </c>
      <c r="I11" s="155">
        <f t="shared" si="3"/>
        <v>0</v>
      </c>
      <c r="J11" s="155">
        <f t="shared" si="3"/>
        <v>0</v>
      </c>
      <c r="K11" s="155">
        <f t="shared" si="3"/>
        <v>1257000</v>
      </c>
      <c r="L11" s="155">
        <f t="shared" si="3"/>
        <v>998197</v>
      </c>
      <c r="M11" s="155">
        <f>SUM(M12+M13+M14+M15+M16+M17+M18+M22+M23)</f>
        <v>1346000</v>
      </c>
      <c r="N11" s="155">
        <f>SUM(N12+N13+N14+N15+N16+N17+N18+N22+N23)</f>
        <v>0</v>
      </c>
      <c r="O11" s="155">
        <f>SUM(O12+O13+O14+O15+O16+O17+O18+O22+O23)</f>
        <v>0</v>
      </c>
      <c r="P11" s="155">
        <f>SUM(P12+P13+P14+P15+P16+P17+P18+P22+P23)</f>
        <v>0</v>
      </c>
      <c r="Q11" s="155">
        <f>SUM(Q12+Q13+Q14+Q15+Q16+Q17+Q18+Q22+Q23)</f>
        <v>1346000</v>
      </c>
      <c r="R11" s="155">
        <f t="shared" si="1"/>
        <v>107.08035003977724</v>
      </c>
      <c r="U11" s="451"/>
      <c r="V11" s="451"/>
      <c r="W11" s="451"/>
    </row>
    <row r="12" spans="1:23" ht="18" customHeight="1" x14ac:dyDescent="0.25">
      <c r="A12" s="115"/>
      <c r="B12" s="144" t="s">
        <v>183</v>
      </c>
      <c r="C12" s="145" t="s">
        <v>184</v>
      </c>
      <c r="D12" s="146">
        <v>613100</v>
      </c>
      <c r="E12" s="147"/>
      <c r="F12" s="156" t="s">
        <v>175</v>
      </c>
      <c r="G12" s="149">
        <v>3000</v>
      </c>
      <c r="H12" s="149">
        <v>0</v>
      </c>
      <c r="I12" s="149">
        <v>0</v>
      </c>
      <c r="J12" s="149">
        <v>0</v>
      </c>
      <c r="K12" s="404">
        <f t="shared" ref="K12:K21" si="4">SUM(G12+J12)</f>
        <v>3000</v>
      </c>
      <c r="L12" s="404">
        <v>1640</v>
      </c>
      <c r="M12" s="149">
        <v>3500</v>
      </c>
      <c r="N12" s="149">
        <v>0</v>
      </c>
      <c r="O12" s="149">
        <v>0</v>
      </c>
      <c r="P12" s="149">
        <v>0</v>
      </c>
      <c r="Q12" s="149">
        <f t="shared" si="2"/>
        <v>3500</v>
      </c>
      <c r="R12" s="149">
        <f t="shared" si="1"/>
        <v>116.66666666666667</v>
      </c>
      <c r="T12" s="406"/>
      <c r="U12" s="451"/>
      <c r="V12" s="451"/>
      <c r="W12" s="451"/>
    </row>
    <row r="13" spans="1:23" ht="18" customHeight="1" x14ac:dyDescent="0.25">
      <c r="A13" s="115"/>
      <c r="B13" s="144" t="s">
        <v>183</v>
      </c>
      <c r="C13" s="145" t="s">
        <v>184</v>
      </c>
      <c r="D13" s="146">
        <v>613200</v>
      </c>
      <c r="E13" s="147"/>
      <c r="F13" s="156" t="s">
        <v>176</v>
      </c>
      <c r="G13" s="149">
        <v>205000</v>
      </c>
      <c r="H13" s="149">
        <v>0</v>
      </c>
      <c r="I13" s="149">
        <v>0</v>
      </c>
      <c r="J13" s="149">
        <v>0</v>
      </c>
      <c r="K13" s="404">
        <f t="shared" si="4"/>
        <v>205000</v>
      </c>
      <c r="L13" s="404">
        <v>132650</v>
      </c>
      <c r="M13" s="149">
        <v>206000</v>
      </c>
      <c r="N13" s="149">
        <v>0</v>
      </c>
      <c r="O13" s="149">
        <v>0</v>
      </c>
      <c r="P13" s="149">
        <v>0</v>
      </c>
      <c r="Q13" s="149">
        <f t="shared" si="2"/>
        <v>206000</v>
      </c>
      <c r="R13" s="149">
        <f t="shared" si="1"/>
        <v>100.48780487804878</v>
      </c>
      <c r="T13" s="408"/>
      <c r="U13" s="451"/>
      <c r="V13" s="451"/>
      <c r="W13" s="451"/>
    </row>
    <row r="14" spans="1:23" ht="18" customHeight="1" x14ac:dyDescent="0.25">
      <c r="A14" s="115"/>
      <c r="B14" s="144" t="s">
        <v>183</v>
      </c>
      <c r="C14" s="145" t="s">
        <v>184</v>
      </c>
      <c r="D14" s="415">
        <v>613300</v>
      </c>
      <c r="E14" s="416"/>
      <c r="F14" s="435" t="s">
        <v>177</v>
      </c>
      <c r="G14" s="404">
        <v>150000</v>
      </c>
      <c r="H14" s="404">
        <v>0</v>
      </c>
      <c r="I14" s="404">
        <v>0</v>
      </c>
      <c r="J14" s="404">
        <v>0</v>
      </c>
      <c r="K14" s="404">
        <f t="shared" si="4"/>
        <v>150000</v>
      </c>
      <c r="L14" s="404">
        <v>117775</v>
      </c>
      <c r="M14" s="404">
        <v>150000</v>
      </c>
      <c r="N14" s="404">
        <v>0</v>
      </c>
      <c r="O14" s="404">
        <v>0</v>
      </c>
      <c r="P14" s="404">
        <v>0</v>
      </c>
      <c r="Q14" s="404">
        <f t="shared" si="2"/>
        <v>150000</v>
      </c>
      <c r="R14" s="404">
        <f t="shared" si="1"/>
        <v>100</v>
      </c>
      <c r="T14" s="408"/>
      <c r="U14" s="451"/>
      <c r="V14" s="451"/>
      <c r="W14" s="451"/>
    </row>
    <row r="15" spans="1:23" ht="18" customHeight="1" x14ac:dyDescent="0.25">
      <c r="A15" s="115"/>
      <c r="B15" s="144" t="s">
        <v>183</v>
      </c>
      <c r="C15" s="145" t="s">
        <v>184</v>
      </c>
      <c r="D15" s="146">
        <v>613400</v>
      </c>
      <c r="E15" s="147"/>
      <c r="F15" s="156" t="s">
        <v>265</v>
      </c>
      <c r="G15" s="149">
        <v>72000</v>
      </c>
      <c r="H15" s="149">
        <v>0</v>
      </c>
      <c r="I15" s="149">
        <v>0</v>
      </c>
      <c r="J15" s="149">
        <v>0</v>
      </c>
      <c r="K15" s="404">
        <f t="shared" si="4"/>
        <v>72000</v>
      </c>
      <c r="L15" s="404">
        <v>58324</v>
      </c>
      <c r="M15" s="149">
        <v>75000</v>
      </c>
      <c r="N15" s="149">
        <v>0</v>
      </c>
      <c r="O15" s="149">
        <v>0</v>
      </c>
      <c r="P15" s="149">
        <v>0</v>
      </c>
      <c r="Q15" s="149">
        <f t="shared" si="2"/>
        <v>75000</v>
      </c>
      <c r="R15" s="149">
        <f t="shared" si="1"/>
        <v>104.16666666666667</v>
      </c>
      <c r="T15" s="238"/>
      <c r="U15" s="451"/>
      <c r="V15" s="451"/>
      <c r="W15" s="451"/>
    </row>
    <row r="16" spans="1:23" ht="18" customHeight="1" x14ac:dyDescent="0.25">
      <c r="A16" s="115"/>
      <c r="B16" s="144" t="s">
        <v>183</v>
      </c>
      <c r="C16" s="145" t="s">
        <v>184</v>
      </c>
      <c r="D16" s="146">
        <v>613500</v>
      </c>
      <c r="E16" s="147"/>
      <c r="F16" s="156" t="s">
        <v>306</v>
      </c>
      <c r="G16" s="149">
        <v>32000</v>
      </c>
      <c r="H16" s="149">
        <v>0</v>
      </c>
      <c r="I16" s="149">
        <v>0</v>
      </c>
      <c r="J16" s="149">
        <v>0</v>
      </c>
      <c r="K16" s="404">
        <f t="shared" si="4"/>
        <v>32000</v>
      </c>
      <c r="L16" s="404">
        <v>27168</v>
      </c>
      <c r="M16" s="149">
        <v>33500</v>
      </c>
      <c r="N16" s="149">
        <v>0</v>
      </c>
      <c r="O16" s="149">
        <v>0</v>
      </c>
      <c r="P16" s="149">
        <v>0</v>
      </c>
      <c r="Q16" s="149">
        <f t="shared" si="2"/>
        <v>33500</v>
      </c>
      <c r="R16" s="149">
        <f t="shared" si="1"/>
        <v>104.6875</v>
      </c>
      <c r="U16" s="452"/>
      <c r="V16" s="452"/>
      <c r="W16" s="452"/>
    </row>
    <row r="17" spans="1:25" ht="18" customHeight="1" x14ac:dyDescent="0.25">
      <c r="A17" s="115"/>
      <c r="B17" s="144" t="s">
        <v>183</v>
      </c>
      <c r="C17" s="145" t="s">
        <v>184</v>
      </c>
      <c r="D17" s="146">
        <v>613600</v>
      </c>
      <c r="E17" s="147"/>
      <c r="F17" s="156" t="s">
        <v>179</v>
      </c>
      <c r="G17" s="149">
        <v>0</v>
      </c>
      <c r="H17" s="149">
        <v>0</v>
      </c>
      <c r="I17" s="149">
        <v>0</v>
      </c>
      <c r="J17" s="149">
        <v>0</v>
      </c>
      <c r="K17" s="404">
        <f t="shared" si="4"/>
        <v>0</v>
      </c>
      <c r="L17" s="404">
        <v>0</v>
      </c>
      <c r="M17" s="149">
        <v>0</v>
      </c>
      <c r="N17" s="149">
        <v>0</v>
      </c>
      <c r="O17" s="149">
        <v>0</v>
      </c>
      <c r="P17" s="149">
        <v>0</v>
      </c>
      <c r="Q17" s="149">
        <f t="shared" si="2"/>
        <v>0</v>
      </c>
      <c r="R17" s="149">
        <v>0</v>
      </c>
    </row>
    <row r="18" spans="1:25" ht="18" customHeight="1" x14ac:dyDescent="0.25">
      <c r="A18" s="115"/>
      <c r="B18" s="144" t="s">
        <v>183</v>
      </c>
      <c r="C18" s="145" t="s">
        <v>184</v>
      </c>
      <c r="D18" s="146">
        <v>613700</v>
      </c>
      <c r="E18" s="147"/>
      <c r="F18" s="422" t="s">
        <v>311</v>
      </c>
      <c r="G18" s="455">
        <f>SUM(G19+G20+G21)</f>
        <v>455000</v>
      </c>
      <c r="H18" s="149">
        <v>0</v>
      </c>
      <c r="I18" s="149">
        <v>0</v>
      </c>
      <c r="J18" s="149">
        <v>0</v>
      </c>
      <c r="K18" s="423">
        <f t="shared" si="4"/>
        <v>455000</v>
      </c>
      <c r="L18" s="404">
        <v>354798</v>
      </c>
      <c r="M18" s="455">
        <f>SUM(M19+M20+M21)</f>
        <v>525000</v>
      </c>
      <c r="N18" s="149">
        <v>0</v>
      </c>
      <c r="O18" s="149">
        <v>0</v>
      </c>
      <c r="P18" s="149">
        <v>0</v>
      </c>
      <c r="Q18" s="455">
        <f>SUM(Q19+Q20+Q21)</f>
        <v>525000</v>
      </c>
      <c r="R18" s="149">
        <f>Q18/K18*100</f>
        <v>115.38461538461537</v>
      </c>
    </row>
    <row r="19" spans="1:25" ht="18" customHeight="1" x14ac:dyDescent="0.25">
      <c r="A19" s="115"/>
      <c r="B19" s="144" t="s">
        <v>183</v>
      </c>
      <c r="C19" s="145" t="s">
        <v>184</v>
      </c>
      <c r="D19" s="146">
        <v>613724</v>
      </c>
      <c r="E19" s="147"/>
      <c r="F19" s="156" t="s">
        <v>323</v>
      </c>
      <c r="G19" s="149">
        <v>310000</v>
      </c>
      <c r="H19" s="149">
        <v>0</v>
      </c>
      <c r="I19" s="149">
        <v>0</v>
      </c>
      <c r="J19" s="149">
        <v>0</v>
      </c>
      <c r="K19" s="404">
        <f t="shared" si="4"/>
        <v>310000</v>
      </c>
      <c r="L19" s="404">
        <v>233696</v>
      </c>
      <c r="M19" s="149">
        <v>350000</v>
      </c>
      <c r="N19" s="149">
        <v>0</v>
      </c>
      <c r="O19" s="149">
        <v>0</v>
      </c>
      <c r="P19" s="149">
        <v>0</v>
      </c>
      <c r="Q19" s="149">
        <f t="shared" si="2"/>
        <v>350000</v>
      </c>
      <c r="R19" s="149">
        <f t="shared" ref="R19:R21" si="5">Q19/K19*100</f>
        <v>112.90322580645163</v>
      </c>
    </row>
    <row r="20" spans="1:25" ht="18" customHeight="1" x14ac:dyDescent="0.25">
      <c r="A20" s="115"/>
      <c r="B20" s="144" t="s">
        <v>183</v>
      </c>
      <c r="C20" s="145" t="s">
        <v>184</v>
      </c>
      <c r="D20" s="146">
        <v>613726</v>
      </c>
      <c r="E20" s="147"/>
      <c r="F20" s="156" t="s">
        <v>324</v>
      </c>
      <c r="G20" s="149">
        <v>25000</v>
      </c>
      <c r="H20" s="149">
        <v>0</v>
      </c>
      <c r="I20" s="149">
        <v>0</v>
      </c>
      <c r="J20" s="149">
        <v>0</v>
      </c>
      <c r="K20" s="404">
        <f t="shared" si="4"/>
        <v>25000</v>
      </c>
      <c r="L20" s="404">
        <v>20786</v>
      </c>
      <c r="M20" s="149">
        <v>35000</v>
      </c>
      <c r="N20" s="149">
        <v>0</v>
      </c>
      <c r="O20" s="149">
        <v>0</v>
      </c>
      <c r="P20" s="149">
        <v>0</v>
      </c>
      <c r="Q20" s="149">
        <f t="shared" si="2"/>
        <v>35000</v>
      </c>
      <c r="R20" s="149">
        <f t="shared" si="5"/>
        <v>140</v>
      </c>
    </row>
    <row r="21" spans="1:25" ht="18" customHeight="1" x14ac:dyDescent="0.25">
      <c r="A21" s="115"/>
      <c r="B21" s="144" t="s">
        <v>183</v>
      </c>
      <c r="C21" s="145" t="s">
        <v>184</v>
      </c>
      <c r="D21" s="146">
        <v>613727</v>
      </c>
      <c r="E21" s="147"/>
      <c r="F21" s="156" t="s">
        <v>325</v>
      </c>
      <c r="G21" s="149">
        <v>120000</v>
      </c>
      <c r="H21" s="149">
        <v>0</v>
      </c>
      <c r="I21" s="149">
        <v>0</v>
      </c>
      <c r="J21" s="149">
        <v>0</v>
      </c>
      <c r="K21" s="404">
        <f t="shared" si="4"/>
        <v>120000</v>
      </c>
      <c r="L21" s="404">
        <v>85378</v>
      </c>
      <c r="M21" s="149">
        <v>140000</v>
      </c>
      <c r="N21" s="149">
        <v>0</v>
      </c>
      <c r="O21" s="149">
        <v>0</v>
      </c>
      <c r="P21" s="149">
        <v>0</v>
      </c>
      <c r="Q21" s="149">
        <f t="shared" si="2"/>
        <v>140000</v>
      </c>
      <c r="R21" s="149">
        <f t="shared" si="5"/>
        <v>116.66666666666667</v>
      </c>
      <c r="S21" s="388"/>
    </row>
    <row r="22" spans="1:25" ht="25.5" customHeight="1" x14ac:dyDescent="0.25">
      <c r="A22" s="115"/>
      <c r="B22" s="144" t="s">
        <v>183</v>
      </c>
      <c r="C22" s="145" t="s">
        <v>184</v>
      </c>
      <c r="D22" s="401">
        <v>613800</v>
      </c>
      <c r="E22" s="402"/>
      <c r="F22" s="403" t="s">
        <v>181</v>
      </c>
      <c r="G22" s="404">
        <v>30000</v>
      </c>
      <c r="H22" s="404">
        <v>0</v>
      </c>
      <c r="I22" s="404">
        <v>0</v>
      </c>
      <c r="J22" s="404">
        <v>0</v>
      </c>
      <c r="K22" s="404">
        <f>SUM(G22+J22)</f>
        <v>30000</v>
      </c>
      <c r="L22" s="404">
        <v>23704</v>
      </c>
      <c r="M22" s="404">
        <v>33000</v>
      </c>
      <c r="N22" s="404">
        <v>0</v>
      </c>
      <c r="O22" s="404">
        <v>0</v>
      </c>
      <c r="P22" s="404">
        <v>0</v>
      </c>
      <c r="Q22" s="149">
        <f t="shared" si="2"/>
        <v>33000</v>
      </c>
      <c r="R22" s="149">
        <f t="shared" ref="R22:R43" si="6">Q22/K22*100</f>
        <v>110.00000000000001</v>
      </c>
      <c r="U22" s="409"/>
      <c r="V22" s="409"/>
      <c r="W22" s="409"/>
      <c r="X22" s="453"/>
      <c r="Y22" s="453"/>
    </row>
    <row r="23" spans="1:25" ht="18" customHeight="1" x14ac:dyDescent="0.25">
      <c r="A23" s="115"/>
      <c r="B23" s="144" t="s">
        <v>183</v>
      </c>
      <c r="C23" s="145" t="s">
        <v>184</v>
      </c>
      <c r="D23" s="146">
        <v>613900</v>
      </c>
      <c r="E23" s="147"/>
      <c r="F23" s="422" t="s">
        <v>338</v>
      </c>
      <c r="G23" s="149">
        <v>310000</v>
      </c>
      <c r="H23" s="149">
        <v>0</v>
      </c>
      <c r="I23" s="149">
        <v>0</v>
      </c>
      <c r="J23" s="149">
        <v>0</v>
      </c>
      <c r="K23" s="404">
        <f>SUM(G23+J23)</f>
        <v>310000</v>
      </c>
      <c r="L23" s="404">
        <v>282138</v>
      </c>
      <c r="M23" s="149">
        <v>320000</v>
      </c>
      <c r="N23" s="149">
        <v>0</v>
      </c>
      <c r="O23" s="149">
        <v>0</v>
      </c>
      <c r="P23" s="149">
        <v>0</v>
      </c>
      <c r="Q23" s="149">
        <f t="shared" si="2"/>
        <v>320000</v>
      </c>
      <c r="R23" s="149">
        <f t="shared" si="6"/>
        <v>103.2258064516129</v>
      </c>
      <c r="U23" s="451"/>
      <c r="V23" s="451"/>
      <c r="W23" s="451"/>
      <c r="X23" s="454"/>
      <c r="Y23" s="454"/>
    </row>
    <row r="24" spans="1:25" ht="28.5" customHeight="1" x14ac:dyDescent="0.25">
      <c r="B24" s="157"/>
      <c r="C24" s="158"/>
      <c r="D24" s="159">
        <v>614100</v>
      </c>
      <c r="E24" s="160"/>
      <c r="F24" s="161" t="s">
        <v>380</v>
      </c>
      <c r="G24" s="155">
        <f t="shared" ref="G24:P24" si="7">SUM(G25:G35)</f>
        <v>465700</v>
      </c>
      <c r="H24" s="155">
        <f t="shared" si="7"/>
        <v>0</v>
      </c>
      <c r="I24" s="155">
        <f t="shared" si="7"/>
        <v>0</v>
      </c>
      <c r="J24" s="155">
        <f t="shared" si="7"/>
        <v>0</v>
      </c>
      <c r="K24" s="155">
        <f t="shared" si="7"/>
        <v>465700</v>
      </c>
      <c r="L24" s="155">
        <f t="shared" si="7"/>
        <v>350659.51</v>
      </c>
      <c r="M24" s="155">
        <f t="shared" si="7"/>
        <v>497200</v>
      </c>
      <c r="N24" s="155">
        <f t="shared" si="7"/>
        <v>0</v>
      </c>
      <c r="O24" s="155">
        <f t="shared" si="7"/>
        <v>0</v>
      </c>
      <c r="P24" s="155">
        <f t="shared" si="7"/>
        <v>0</v>
      </c>
      <c r="Q24" s="424">
        <f t="shared" si="2"/>
        <v>497200</v>
      </c>
      <c r="R24" s="155">
        <f t="shared" si="6"/>
        <v>106.76401116598669</v>
      </c>
      <c r="U24" s="451"/>
      <c r="V24" s="451"/>
      <c r="W24" s="451"/>
      <c r="X24" s="409"/>
      <c r="Y24" s="451"/>
    </row>
    <row r="25" spans="1:25" ht="18" customHeight="1" x14ac:dyDescent="0.25">
      <c r="A25" s="115"/>
      <c r="B25" s="144" t="s">
        <v>183</v>
      </c>
      <c r="C25" s="145" t="s">
        <v>184</v>
      </c>
      <c r="D25" s="146">
        <v>614116</v>
      </c>
      <c r="E25" s="163"/>
      <c r="F25" s="148" t="s">
        <v>185</v>
      </c>
      <c r="G25" s="164">
        <v>15000</v>
      </c>
      <c r="H25" s="164">
        <v>0</v>
      </c>
      <c r="I25" s="164">
        <f>'[1]Poseban dio'!K471</f>
        <v>0</v>
      </c>
      <c r="J25" s="164">
        <f>'[1]Poseban dio'!L471</f>
        <v>0</v>
      </c>
      <c r="K25" s="404">
        <f t="shared" ref="K25:K35" si="8">SUM(G25+J25)</f>
        <v>15000</v>
      </c>
      <c r="L25" s="404">
        <v>10834.51</v>
      </c>
      <c r="M25" s="164">
        <v>25000</v>
      </c>
      <c r="N25" s="164">
        <v>0</v>
      </c>
      <c r="O25" s="164">
        <f>'[1]Poseban dio'!P471</f>
        <v>0</v>
      </c>
      <c r="P25" s="164">
        <f>'[1]Poseban dio'!Q471</f>
        <v>0</v>
      </c>
      <c r="Q25" s="404">
        <f t="shared" si="2"/>
        <v>25000</v>
      </c>
      <c r="R25" s="164">
        <f t="shared" si="6"/>
        <v>166.66666666666669</v>
      </c>
      <c r="U25" s="451"/>
      <c r="V25" s="451"/>
      <c r="W25" s="451"/>
      <c r="X25" s="409"/>
      <c r="Y25" s="451"/>
    </row>
    <row r="26" spans="1:25" ht="18" customHeight="1" x14ac:dyDescent="0.25">
      <c r="A26" s="115"/>
      <c r="B26" s="144" t="s">
        <v>183</v>
      </c>
      <c r="C26" s="145" t="s">
        <v>184</v>
      </c>
      <c r="D26" s="146">
        <v>614121</v>
      </c>
      <c r="E26" s="163"/>
      <c r="F26" s="165" t="s">
        <v>186</v>
      </c>
      <c r="G26" s="417">
        <v>40000</v>
      </c>
      <c r="H26" s="164">
        <v>0</v>
      </c>
      <c r="I26" s="164">
        <f>'[1]Poseban dio'!K472</f>
        <v>0</v>
      </c>
      <c r="J26" s="164">
        <f>'[1]Poseban dio'!L472</f>
        <v>0</v>
      </c>
      <c r="K26" s="404">
        <f t="shared" si="8"/>
        <v>40000</v>
      </c>
      <c r="L26" s="404">
        <v>36750</v>
      </c>
      <c r="M26" s="417">
        <v>40000</v>
      </c>
      <c r="N26" s="164">
        <v>0</v>
      </c>
      <c r="O26" s="164">
        <f>'[1]Poseban dio'!P472</f>
        <v>0</v>
      </c>
      <c r="P26" s="164">
        <f>'[1]Poseban dio'!Q472</f>
        <v>0</v>
      </c>
      <c r="Q26" s="404">
        <f t="shared" si="2"/>
        <v>40000</v>
      </c>
      <c r="R26" s="164">
        <f t="shared" si="6"/>
        <v>100</v>
      </c>
      <c r="U26" s="452"/>
      <c r="V26" s="452"/>
      <c r="W26" s="452"/>
      <c r="X26" s="452"/>
      <c r="Y26" s="452"/>
    </row>
    <row r="27" spans="1:25" ht="18" customHeight="1" x14ac:dyDescent="0.25">
      <c r="A27" s="115"/>
      <c r="B27" s="144" t="s">
        <v>183</v>
      </c>
      <c r="C27" s="145" t="s">
        <v>184</v>
      </c>
      <c r="D27" s="146">
        <v>614122</v>
      </c>
      <c r="E27" s="163"/>
      <c r="F27" s="165" t="s">
        <v>187</v>
      </c>
      <c r="G27" s="417">
        <v>140000</v>
      </c>
      <c r="H27" s="164">
        <v>0</v>
      </c>
      <c r="I27" s="164">
        <f>'[1]Poseban dio'!K549</f>
        <v>0</v>
      </c>
      <c r="J27" s="164">
        <f>'[1]Poseban dio'!L549</f>
        <v>0</v>
      </c>
      <c r="K27" s="404">
        <f t="shared" si="8"/>
        <v>140000</v>
      </c>
      <c r="L27" s="404">
        <v>105900</v>
      </c>
      <c r="M27" s="417">
        <v>140000</v>
      </c>
      <c r="N27" s="164">
        <v>0</v>
      </c>
      <c r="O27" s="164">
        <v>0</v>
      </c>
      <c r="P27" s="164">
        <f>'[1]Poseban dio'!Q549</f>
        <v>0</v>
      </c>
      <c r="Q27" s="404">
        <f t="shared" si="2"/>
        <v>140000</v>
      </c>
      <c r="R27" s="164">
        <f t="shared" si="6"/>
        <v>100</v>
      </c>
    </row>
    <row r="28" spans="1:25" ht="18" customHeight="1" x14ac:dyDescent="0.25">
      <c r="A28" s="115"/>
      <c r="B28" s="410" t="s">
        <v>183</v>
      </c>
      <c r="C28" s="411" t="s">
        <v>184</v>
      </c>
      <c r="D28" s="412">
        <v>614124</v>
      </c>
      <c r="E28" s="413"/>
      <c r="F28" s="403" t="s">
        <v>188</v>
      </c>
      <c r="G28" s="414">
        <v>0</v>
      </c>
      <c r="H28" s="414">
        <v>0</v>
      </c>
      <c r="I28" s="414">
        <f>'[1]Poseban dio'!K658</f>
        <v>0</v>
      </c>
      <c r="J28" s="414">
        <f>'[1]Poseban dio'!L658</f>
        <v>0</v>
      </c>
      <c r="K28" s="404">
        <f t="shared" si="8"/>
        <v>0</v>
      </c>
      <c r="L28" s="404">
        <v>0</v>
      </c>
      <c r="M28" s="414">
        <v>5000</v>
      </c>
      <c r="N28" s="414">
        <v>0</v>
      </c>
      <c r="O28" s="414">
        <f>'[1]Poseban dio'!P658</f>
        <v>0</v>
      </c>
      <c r="P28" s="414">
        <f>'[1]Poseban dio'!Q658</f>
        <v>0</v>
      </c>
      <c r="Q28" s="404">
        <f t="shared" si="2"/>
        <v>5000</v>
      </c>
      <c r="R28" s="164" t="e">
        <f t="shared" si="6"/>
        <v>#DIV/0!</v>
      </c>
      <c r="S28" s="388"/>
    </row>
    <row r="29" spans="1:25" ht="18" customHeight="1" x14ac:dyDescent="0.25">
      <c r="B29" s="410" t="s">
        <v>183</v>
      </c>
      <c r="C29" s="411" t="s">
        <v>184</v>
      </c>
      <c r="D29" s="412">
        <v>614129</v>
      </c>
      <c r="E29" s="413"/>
      <c r="F29" s="485" t="s">
        <v>189</v>
      </c>
      <c r="G29" s="414">
        <v>0</v>
      </c>
      <c r="H29" s="414">
        <f>'[1]Poseban dio'!J52</f>
        <v>0</v>
      </c>
      <c r="I29" s="414">
        <f>'[1]Poseban dio'!K52</f>
        <v>0</v>
      </c>
      <c r="J29" s="414">
        <f>'[1]Poseban dio'!L52</f>
        <v>0</v>
      </c>
      <c r="K29" s="404">
        <f t="shared" si="8"/>
        <v>0</v>
      </c>
      <c r="L29" s="404">
        <v>0</v>
      </c>
      <c r="M29" s="414">
        <v>0</v>
      </c>
      <c r="N29" s="414">
        <v>0</v>
      </c>
      <c r="O29" s="414">
        <f>'[1]Poseban dio'!P52</f>
        <v>0</v>
      </c>
      <c r="P29" s="414">
        <v>0</v>
      </c>
      <c r="Q29" s="404">
        <f t="shared" si="2"/>
        <v>0</v>
      </c>
      <c r="R29" s="414">
        <v>0</v>
      </c>
      <c r="U29" s="510"/>
      <c r="V29" s="510"/>
      <c r="W29" s="510"/>
    </row>
    <row r="30" spans="1:25" ht="18" customHeight="1" x14ac:dyDescent="0.25">
      <c r="B30" s="162" t="s">
        <v>183</v>
      </c>
      <c r="C30" s="167" t="s">
        <v>184</v>
      </c>
      <c r="D30" s="168">
        <v>614141</v>
      </c>
      <c r="E30" s="169"/>
      <c r="F30" s="170" t="s">
        <v>190</v>
      </c>
      <c r="G30" s="171">
        <v>90000</v>
      </c>
      <c r="H30" s="171"/>
      <c r="I30" s="171"/>
      <c r="J30" s="171">
        <v>0</v>
      </c>
      <c r="K30" s="404">
        <f t="shared" si="8"/>
        <v>90000</v>
      </c>
      <c r="L30" s="404">
        <v>55479</v>
      </c>
      <c r="M30" s="171">
        <v>90000</v>
      </c>
      <c r="N30" s="171">
        <v>0</v>
      </c>
      <c r="O30" s="171"/>
      <c r="P30" s="171">
        <v>0</v>
      </c>
      <c r="Q30" s="404">
        <f t="shared" si="2"/>
        <v>90000</v>
      </c>
      <c r="R30" s="171">
        <f t="shared" si="6"/>
        <v>100</v>
      </c>
      <c r="U30" s="515"/>
      <c r="V30" s="515"/>
      <c r="W30" s="510"/>
    </row>
    <row r="31" spans="1:25" ht="18" customHeight="1" x14ac:dyDescent="0.25">
      <c r="B31" s="410" t="s">
        <v>183</v>
      </c>
      <c r="C31" s="411" t="s">
        <v>184</v>
      </c>
      <c r="D31" s="412">
        <v>614145</v>
      </c>
      <c r="E31" s="413"/>
      <c r="F31" s="450" t="s">
        <v>191</v>
      </c>
      <c r="G31" s="414">
        <v>12000</v>
      </c>
      <c r="H31" s="414">
        <v>0</v>
      </c>
      <c r="I31" s="414">
        <v>0</v>
      </c>
      <c r="J31" s="414">
        <v>0</v>
      </c>
      <c r="K31" s="404">
        <f t="shared" si="8"/>
        <v>12000</v>
      </c>
      <c r="L31" s="404">
        <v>9704</v>
      </c>
      <c r="M31" s="414">
        <v>13500</v>
      </c>
      <c r="N31" s="414">
        <v>0</v>
      </c>
      <c r="O31" s="414">
        <f>'[1]Poseban dio'!P621</f>
        <v>0</v>
      </c>
      <c r="P31" s="414">
        <f>'[1]Poseban dio'!Q621</f>
        <v>0</v>
      </c>
      <c r="Q31" s="404">
        <f t="shared" si="2"/>
        <v>13500</v>
      </c>
      <c r="R31" s="414">
        <f t="shared" si="6"/>
        <v>112.5</v>
      </c>
      <c r="U31" s="516"/>
      <c r="V31" s="516"/>
      <c r="W31" s="516"/>
    </row>
    <row r="32" spans="1:25" ht="18" customHeight="1" x14ac:dyDescent="0.25">
      <c r="B32" s="410" t="s">
        <v>183</v>
      </c>
      <c r="C32" s="411" t="s">
        <v>184</v>
      </c>
      <c r="D32" s="412">
        <v>614146</v>
      </c>
      <c r="E32" s="436"/>
      <c r="F32" s="403" t="s">
        <v>192</v>
      </c>
      <c r="G32" s="414">
        <v>114000</v>
      </c>
      <c r="H32" s="414">
        <f>'[1]Poseban dio'!J622</f>
        <v>0</v>
      </c>
      <c r="I32" s="414">
        <f>'[1]Poseban dio'!K622</f>
        <v>0</v>
      </c>
      <c r="J32" s="414">
        <f>'[1]Poseban dio'!L622</f>
        <v>0</v>
      </c>
      <c r="K32" s="404">
        <f t="shared" si="8"/>
        <v>114000</v>
      </c>
      <c r="L32" s="404">
        <v>84246</v>
      </c>
      <c r="M32" s="414">
        <v>114000</v>
      </c>
      <c r="N32" s="414">
        <v>0</v>
      </c>
      <c r="O32" s="414">
        <f>'[1]Poseban dio'!P622</f>
        <v>0</v>
      </c>
      <c r="P32" s="414">
        <f>'[1]Poseban dio'!Q622</f>
        <v>0</v>
      </c>
      <c r="Q32" s="404">
        <f t="shared" si="2"/>
        <v>114000</v>
      </c>
      <c r="R32" s="414">
        <f t="shared" si="6"/>
        <v>100</v>
      </c>
    </row>
    <row r="33" spans="2:23" ht="18" customHeight="1" x14ac:dyDescent="0.25">
      <c r="B33" s="162" t="s">
        <v>183</v>
      </c>
      <c r="C33" s="167" t="s">
        <v>184</v>
      </c>
      <c r="D33" s="168">
        <v>614151</v>
      </c>
      <c r="E33" s="172"/>
      <c r="F33" s="173" t="s">
        <v>193</v>
      </c>
      <c r="G33" s="171">
        <v>5000</v>
      </c>
      <c r="H33" s="171">
        <v>0</v>
      </c>
      <c r="I33" s="171">
        <v>0</v>
      </c>
      <c r="J33" s="171">
        <v>0</v>
      </c>
      <c r="K33" s="404">
        <f t="shared" si="8"/>
        <v>5000</v>
      </c>
      <c r="L33" s="404">
        <v>2607</v>
      </c>
      <c r="M33" s="171">
        <v>5000</v>
      </c>
      <c r="N33" s="171">
        <v>0</v>
      </c>
      <c r="O33" s="171">
        <v>0</v>
      </c>
      <c r="P33" s="171">
        <v>0</v>
      </c>
      <c r="Q33" s="404">
        <f t="shared" si="2"/>
        <v>5000</v>
      </c>
      <c r="R33" s="171">
        <f t="shared" si="6"/>
        <v>100</v>
      </c>
    </row>
    <row r="34" spans="2:23" ht="18" customHeight="1" x14ac:dyDescent="0.25">
      <c r="B34" s="162" t="s">
        <v>183</v>
      </c>
      <c r="C34" s="167" t="s">
        <v>184</v>
      </c>
      <c r="D34" s="168">
        <v>614175</v>
      </c>
      <c r="E34" s="172"/>
      <c r="F34" s="173" t="s">
        <v>194</v>
      </c>
      <c r="G34" s="171">
        <v>15000</v>
      </c>
      <c r="H34" s="171">
        <v>0</v>
      </c>
      <c r="I34" s="171">
        <v>0</v>
      </c>
      <c r="J34" s="171">
        <v>0</v>
      </c>
      <c r="K34" s="404">
        <f t="shared" si="8"/>
        <v>15000</v>
      </c>
      <c r="L34" s="404">
        <v>22006</v>
      </c>
      <c r="M34" s="171">
        <v>30000</v>
      </c>
      <c r="N34" s="171">
        <v>0</v>
      </c>
      <c r="O34" s="171">
        <v>0</v>
      </c>
      <c r="P34" s="171">
        <v>0</v>
      </c>
      <c r="Q34" s="404">
        <f t="shared" si="2"/>
        <v>30000</v>
      </c>
      <c r="R34" s="171">
        <f t="shared" si="6"/>
        <v>200</v>
      </c>
      <c r="S34" s="388"/>
      <c r="T34" s="388"/>
    </row>
    <row r="35" spans="2:23" ht="18" customHeight="1" x14ac:dyDescent="0.25">
      <c r="B35" s="162" t="s">
        <v>183</v>
      </c>
      <c r="C35" s="167" t="s">
        <v>184</v>
      </c>
      <c r="D35" s="168">
        <v>614181</v>
      </c>
      <c r="E35" s="172"/>
      <c r="F35" s="174" t="s">
        <v>195</v>
      </c>
      <c r="G35" s="171">
        <v>34700</v>
      </c>
      <c r="H35" s="171">
        <v>0</v>
      </c>
      <c r="I35" s="171">
        <f>'[1]Poseban dio'!K623</f>
        <v>0</v>
      </c>
      <c r="J35" s="171">
        <f>'[1]Poseban dio'!L623</f>
        <v>0</v>
      </c>
      <c r="K35" s="404">
        <f t="shared" si="8"/>
        <v>34700</v>
      </c>
      <c r="L35" s="404">
        <v>23133</v>
      </c>
      <c r="M35" s="171">
        <v>34700</v>
      </c>
      <c r="N35" s="171">
        <v>0</v>
      </c>
      <c r="O35" s="171">
        <f>'[1]Poseban dio'!P623</f>
        <v>0</v>
      </c>
      <c r="P35" s="171">
        <f>'[1]Poseban dio'!Q623</f>
        <v>0</v>
      </c>
      <c r="Q35" s="404">
        <f t="shared" si="2"/>
        <v>34700</v>
      </c>
      <c r="R35" s="171">
        <f t="shared" si="6"/>
        <v>100</v>
      </c>
      <c r="U35" s="510"/>
      <c r="V35" s="510"/>
      <c r="W35" s="510"/>
    </row>
    <row r="36" spans="2:23" ht="18" customHeight="1" x14ac:dyDescent="0.25">
      <c r="B36" s="150"/>
      <c r="C36" s="151"/>
      <c r="D36" s="152">
        <v>614200</v>
      </c>
      <c r="E36" s="153"/>
      <c r="F36" s="154" t="s">
        <v>381</v>
      </c>
      <c r="G36" s="176">
        <f>SUM(G37:G44)</f>
        <v>535000</v>
      </c>
      <c r="H36" s="176">
        <f t="shared" ref="H36:L36" si="9">SUM(H37:H44)</f>
        <v>0</v>
      </c>
      <c r="I36" s="176">
        <f t="shared" si="9"/>
        <v>0</v>
      </c>
      <c r="J36" s="176">
        <f t="shared" si="9"/>
        <v>0</v>
      </c>
      <c r="K36" s="176">
        <f t="shared" si="9"/>
        <v>535000</v>
      </c>
      <c r="L36" s="176">
        <f t="shared" si="9"/>
        <v>455628</v>
      </c>
      <c r="M36" s="176">
        <f>SUM(M37:M44)</f>
        <v>595000</v>
      </c>
      <c r="N36" s="176">
        <f>SUM(N37:N44)</f>
        <v>0</v>
      </c>
      <c r="O36" s="176">
        <f>SUM(O37:O44)</f>
        <v>0</v>
      </c>
      <c r="P36" s="176">
        <f>SUM(P37:P44)</f>
        <v>0</v>
      </c>
      <c r="Q36" s="424">
        <f t="shared" si="2"/>
        <v>595000</v>
      </c>
      <c r="R36" s="176">
        <f t="shared" si="6"/>
        <v>111.21495327102804</v>
      </c>
      <c r="U36" s="515"/>
      <c r="V36" s="515"/>
      <c r="W36" s="510"/>
    </row>
    <row r="37" spans="2:23" ht="18" customHeight="1" x14ac:dyDescent="0.25">
      <c r="B37" s="399" t="s">
        <v>183</v>
      </c>
      <c r="C37" s="400" t="s">
        <v>184</v>
      </c>
      <c r="D37" s="415">
        <v>614221</v>
      </c>
      <c r="E37" s="416"/>
      <c r="F37" s="456" t="s">
        <v>196</v>
      </c>
      <c r="G37" s="417">
        <v>50000</v>
      </c>
      <c r="H37" s="417">
        <v>0</v>
      </c>
      <c r="I37" s="417">
        <f>'[1]Poseban dio'!K28</f>
        <v>0</v>
      </c>
      <c r="J37" s="417">
        <f>'[1]Poseban dio'!L28</f>
        <v>0</v>
      </c>
      <c r="K37" s="404">
        <f t="shared" ref="K37:K44" si="10">SUM(G37+J37)</f>
        <v>50000</v>
      </c>
      <c r="L37" s="404">
        <v>45338</v>
      </c>
      <c r="M37" s="417">
        <v>70000</v>
      </c>
      <c r="N37" s="417">
        <v>0</v>
      </c>
      <c r="O37" s="417">
        <f>'[1]Poseban dio'!P28</f>
        <v>0</v>
      </c>
      <c r="P37" s="417">
        <f>'[1]Poseban dio'!Q28</f>
        <v>0</v>
      </c>
      <c r="Q37" s="404">
        <f t="shared" si="2"/>
        <v>70000</v>
      </c>
      <c r="R37" s="417">
        <f t="shared" si="6"/>
        <v>140</v>
      </c>
      <c r="S37">
        <v>9</v>
      </c>
      <c r="U37" s="516"/>
      <c r="V37" s="516"/>
      <c r="W37" s="516"/>
    </row>
    <row r="38" spans="2:23" ht="18" customHeight="1" x14ac:dyDescent="0.25">
      <c r="B38" s="399" t="s">
        <v>183</v>
      </c>
      <c r="C38" s="400" t="s">
        <v>184</v>
      </c>
      <c r="D38" s="415">
        <v>614229</v>
      </c>
      <c r="E38" s="416"/>
      <c r="F38" s="456" t="s">
        <v>330</v>
      </c>
      <c r="G38" s="417">
        <v>125000</v>
      </c>
      <c r="H38" s="417">
        <v>0</v>
      </c>
      <c r="I38" s="417">
        <v>0</v>
      </c>
      <c r="J38" s="417">
        <v>0</v>
      </c>
      <c r="K38" s="404">
        <f t="shared" si="10"/>
        <v>125000</v>
      </c>
      <c r="L38" s="404">
        <v>110891</v>
      </c>
      <c r="M38" s="417">
        <v>135000</v>
      </c>
      <c r="N38" s="417">
        <v>0</v>
      </c>
      <c r="O38" s="417">
        <v>0</v>
      </c>
      <c r="P38" s="417">
        <v>0</v>
      </c>
      <c r="Q38" s="404">
        <f t="shared" si="2"/>
        <v>135000</v>
      </c>
      <c r="R38" s="417">
        <f t="shared" si="6"/>
        <v>108</v>
      </c>
      <c r="S38" s="526"/>
    </row>
    <row r="39" spans="2:23" ht="18" customHeight="1" x14ac:dyDescent="0.25">
      <c r="B39" s="177" t="s">
        <v>183</v>
      </c>
      <c r="C39" s="178" t="s">
        <v>184</v>
      </c>
      <c r="D39" s="179">
        <v>614229</v>
      </c>
      <c r="E39" s="180">
        <v>1</v>
      </c>
      <c r="F39" s="148" t="s">
        <v>198</v>
      </c>
      <c r="G39" s="181">
        <v>20000</v>
      </c>
      <c r="H39" s="181">
        <f>'[1]Poseban dio'!J54</f>
        <v>0</v>
      </c>
      <c r="I39" s="181">
        <f>'[1]Poseban dio'!K54</f>
        <v>0</v>
      </c>
      <c r="J39" s="181">
        <f>'[1]Poseban dio'!L54</f>
        <v>0</v>
      </c>
      <c r="K39" s="404">
        <f t="shared" si="10"/>
        <v>20000</v>
      </c>
      <c r="L39" s="404">
        <v>13188</v>
      </c>
      <c r="M39" s="181">
        <v>20000</v>
      </c>
      <c r="N39" s="181">
        <f>'[1]Poseban dio'!O54</f>
        <v>0</v>
      </c>
      <c r="O39" s="181">
        <f>'[1]Poseban dio'!P54</f>
        <v>0</v>
      </c>
      <c r="P39" s="181">
        <f>'[1]Poseban dio'!Q54</f>
        <v>0</v>
      </c>
      <c r="Q39" s="404">
        <f t="shared" si="2"/>
        <v>20000</v>
      </c>
      <c r="R39" s="181">
        <f t="shared" si="6"/>
        <v>100</v>
      </c>
    </row>
    <row r="40" spans="2:23" ht="18" customHeight="1" x14ac:dyDescent="0.25">
      <c r="B40" s="144" t="s">
        <v>183</v>
      </c>
      <c r="C40" s="145" t="s">
        <v>184</v>
      </c>
      <c r="D40" s="146">
        <v>614233</v>
      </c>
      <c r="E40" s="147"/>
      <c r="F40" s="148" t="s">
        <v>197</v>
      </c>
      <c r="G40" s="417">
        <v>160000</v>
      </c>
      <c r="H40" s="164">
        <v>0</v>
      </c>
      <c r="I40" s="164">
        <v>0</v>
      </c>
      <c r="J40" s="164">
        <f>'[1]Poseban dio'!L163</f>
        <v>0</v>
      </c>
      <c r="K40" s="404">
        <f t="shared" si="10"/>
        <v>160000</v>
      </c>
      <c r="L40" s="404">
        <v>169000</v>
      </c>
      <c r="M40" s="417">
        <v>180000</v>
      </c>
      <c r="N40" s="164">
        <v>0</v>
      </c>
      <c r="O40" s="164">
        <f>'[1]Poseban dio'!P163</f>
        <v>0</v>
      </c>
      <c r="P40" s="164">
        <f>'[1]Poseban dio'!Q163</f>
        <v>0</v>
      </c>
      <c r="Q40" s="404">
        <f t="shared" si="2"/>
        <v>180000</v>
      </c>
      <c r="R40" s="164">
        <f t="shared" si="6"/>
        <v>112.5</v>
      </c>
    </row>
    <row r="41" spans="2:23" ht="18" customHeight="1" x14ac:dyDescent="0.25">
      <c r="B41" s="177" t="s">
        <v>183</v>
      </c>
      <c r="C41" s="178" t="s">
        <v>184</v>
      </c>
      <c r="D41" s="179">
        <v>614234</v>
      </c>
      <c r="E41" s="169"/>
      <c r="F41" s="486" t="s">
        <v>199</v>
      </c>
      <c r="G41" s="181">
        <v>40000</v>
      </c>
      <c r="H41" s="181">
        <f>'[1]Poseban dio'!J53</f>
        <v>0</v>
      </c>
      <c r="I41" s="181">
        <f>'[1]Poseban dio'!K53</f>
        <v>0</v>
      </c>
      <c r="J41" s="181">
        <f>'[1]Poseban dio'!L53</f>
        <v>0</v>
      </c>
      <c r="K41" s="404">
        <f t="shared" si="10"/>
        <v>40000</v>
      </c>
      <c r="L41" s="404">
        <v>24350</v>
      </c>
      <c r="M41" s="181">
        <v>40000</v>
      </c>
      <c r="N41" s="181">
        <f>'[1]Poseban dio'!O53</f>
        <v>0</v>
      </c>
      <c r="O41" s="181">
        <f>'[1]Poseban dio'!P53</f>
        <v>0</v>
      </c>
      <c r="P41" s="181">
        <f>'[1]Poseban dio'!Q53</f>
        <v>0</v>
      </c>
      <c r="Q41" s="404">
        <f t="shared" si="2"/>
        <v>40000</v>
      </c>
      <c r="R41" s="181">
        <f t="shared" si="6"/>
        <v>100</v>
      </c>
    </row>
    <row r="42" spans="2:23" ht="18" customHeight="1" x14ac:dyDescent="0.25">
      <c r="B42" s="399" t="s">
        <v>183</v>
      </c>
      <c r="C42" s="400" t="s">
        <v>184</v>
      </c>
      <c r="D42" s="415">
        <v>614239</v>
      </c>
      <c r="E42" s="413">
        <v>1</v>
      </c>
      <c r="F42" s="438" t="s">
        <v>340</v>
      </c>
      <c r="G42" s="417">
        <v>30000</v>
      </c>
      <c r="H42" s="417"/>
      <c r="I42" s="417"/>
      <c r="J42" s="417"/>
      <c r="K42" s="404">
        <f t="shared" si="10"/>
        <v>30000</v>
      </c>
      <c r="L42" s="404">
        <v>35560</v>
      </c>
      <c r="M42" s="417">
        <v>45000</v>
      </c>
      <c r="N42" s="417"/>
      <c r="O42" s="417"/>
      <c r="P42" s="417"/>
      <c r="Q42" s="404">
        <f t="shared" si="2"/>
        <v>45000</v>
      </c>
      <c r="R42" s="181">
        <f t="shared" si="6"/>
        <v>150</v>
      </c>
    </row>
    <row r="43" spans="2:23" ht="18" customHeight="1" x14ac:dyDescent="0.25">
      <c r="B43" s="399" t="s">
        <v>183</v>
      </c>
      <c r="C43" s="400" t="s">
        <v>184</v>
      </c>
      <c r="D43" s="415">
        <v>614239</v>
      </c>
      <c r="E43" s="413">
        <v>2</v>
      </c>
      <c r="F43" s="420" t="s">
        <v>341</v>
      </c>
      <c r="G43" s="417">
        <v>50000</v>
      </c>
      <c r="H43" s="417"/>
      <c r="I43" s="417"/>
      <c r="J43" s="417"/>
      <c r="K43" s="404">
        <f t="shared" si="10"/>
        <v>50000</v>
      </c>
      <c r="L43" s="404">
        <v>22700</v>
      </c>
      <c r="M43" s="417">
        <v>45000</v>
      </c>
      <c r="N43" s="417"/>
      <c r="O43" s="417"/>
      <c r="P43" s="417"/>
      <c r="Q43" s="404">
        <f t="shared" si="2"/>
        <v>45000</v>
      </c>
      <c r="R43" s="181">
        <f t="shared" si="6"/>
        <v>90</v>
      </c>
    </row>
    <row r="44" spans="2:23" ht="18" customHeight="1" x14ac:dyDescent="0.25">
      <c r="B44" s="177" t="s">
        <v>183</v>
      </c>
      <c r="C44" s="178" t="s">
        <v>184</v>
      </c>
      <c r="D44" s="179">
        <v>614241</v>
      </c>
      <c r="E44" s="180"/>
      <c r="F44" s="173" t="s">
        <v>200</v>
      </c>
      <c r="G44" s="171">
        <v>60000</v>
      </c>
      <c r="H44" s="171">
        <v>0</v>
      </c>
      <c r="I44" s="171">
        <f>'[1]Poseban dio'!K215</f>
        <v>0</v>
      </c>
      <c r="J44" s="171">
        <f>'[1]Poseban dio'!L215</f>
        <v>0</v>
      </c>
      <c r="K44" s="404">
        <f t="shared" si="10"/>
        <v>60000</v>
      </c>
      <c r="L44" s="404">
        <v>34601</v>
      </c>
      <c r="M44" s="171">
        <v>60000</v>
      </c>
      <c r="N44" s="171">
        <v>0</v>
      </c>
      <c r="O44" s="171">
        <f>'[1]Poseban dio'!P215</f>
        <v>0</v>
      </c>
      <c r="P44" s="171">
        <f>'[1]Poseban dio'!Q215</f>
        <v>0</v>
      </c>
      <c r="Q44" s="404">
        <f t="shared" si="2"/>
        <v>60000</v>
      </c>
      <c r="R44" s="171">
        <f t="shared" ref="R44:R64" si="11">Q44/K44*100</f>
        <v>100</v>
      </c>
    </row>
    <row r="45" spans="2:23" ht="29.1" customHeight="1" x14ac:dyDescent="0.25">
      <c r="B45" s="150"/>
      <c r="C45" s="151"/>
      <c r="D45" s="152">
        <v>614300</v>
      </c>
      <c r="E45" s="153"/>
      <c r="F45" s="183" t="s">
        <v>382</v>
      </c>
      <c r="G45" s="176">
        <f>SUM(G46:G62)</f>
        <v>547700</v>
      </c>
      <c r="H45" s="176">
        <f t="shared" ref="H45:L45" si="12">SUM(H46:H62)</f>
        <v>0</v>
      </c>
      <c r="I45" s="176">
        <f t="shared" si="12"/>
        <v>0</v>
      </c>
      <c r="J45" s="176">
        <f t="shared" si="12"/>
        <v>0</v>
      </c>
      <c r="K45" s="176">
        <f t="shared" si="12"/>
        <v>547700</v>
      </c>
      <c r="L45" s="176">
        <f t="shared" si="12"/>
        <v>399793</v>
      </c>
      <c r="M45" s="176">
        <f>SUM(M46:M62)</f>
        <v>567400</v>
      </c>
      <c r="N45" s="176">
        <f>SUM(N46:N62)</f>
        <v>0</v>
      </c>
      <c r="O45" s="176">
        <f>SUM(O46:O62)</f>
        <v>0</v>
      </c>
      <c r="P45" s="176">
        <f>SUM(P46:P62)</f>
        <v>0</v>
      </c>
      <c r="Q45" s="424">
        <f t="shared" si="2"/>
        <v>567400</v>
      </c>
      <c r="R45" s="176">
        <f t="shared" si="11"/>
        <v>103.59685959466862</v>
      </c>
    </row>
    <row r="46" spans="2:23" ht="18" customHeight="1" x14ac:dyDescent="0.25">
      <c r="B46" s="177" t="s">
        <v>183</v>
      </c>
      <c r="C46" s="178" t="s">
        <v>184</v>
      </c>
      <c r="D46" s="179">
        <v>614311</v>
      </c>
      <c r="E46" s="180">
        <v>1</v>
      </c>
      <c r="F46" s="174" t="s">
        <v>205</v>
      </c>
      <c r="G46" s="181">
        <v>30000</v>
      </c>
      <c r="H46" s="181">
        <v>0</v>
      </c>
      <c r="I46" s="181">
        <v>0</v>
      </c>
      <c r="J46" s="181">
        <f>'[1]Poseban dio'!L29</f>
        <v>0</v>
      </c>
      <c r="K46" s="404">
        <f t="shared" ref="K46:K56" si="13">SUM(G46+J46)</f>
        <v>30000</v>
      </c>
      <c r="L46" s="404">
        <v>24181</v>
      </c>
      <c r="M46" s="181">
        <v>30000</v>
      </c>
      <c r="N46" s="181"/>
      <c r="O46" s="181">
        <f>'[1]Poseban dio'!P29</f>
        <v>0</v>
      </c>
      <c r="P46" s="181">
        <f>'[1]Poseban dio'!Q29</f>
        <v>0</v>
      </c>
      <c r="Q46" s="404">
        <f t="shared" si="2"/>
        <v>30000</v>
      </c>
      <c r="R46" s="181">
        <f t="shared" si="11"/>
        <v>100</v>
      </c>
    </row>
    <row r="47" spans="2:23" ht="18" customHeight="1" x14ac:dyDescent="0.25">
      <c r="B47" s="177" t="s">
        <v>183</v>
      </c>
      <c r="C47" s="178" t="s">
        <v>184</v>
      </c>
      <c r="D47" s="179">
        <v>614311</v>
      </c>
      <c r="E47" s="180">
        <v>2</v>
      </c>
      <c r="F47" s="437" t="s">
        <v>308</v>
      </c>
      <c r="G47" s="181">
        <v>15000</v>
      </c>
      <c r="H47" s="181">
        <v>0</v>
      </c>
      <c r="I47" s="181">
        <v>0</v>
      </c>
      <c r="J47" s="181">
        <f>'[1]Poseban dio'!L30</f>
        <v>0</v>
      </c>
      <c r="K47" s="404">
        <f t="shared" si="13"/>
        <v>15000</v>
      </c>
      <c r="L47" s="404">
        <v>12000</v>
      </c>
      <c r="M47" s="181">
        <v>15000</v>
      </c>
      <c r="N47" s="181"/>
      <c r="O47" s="181"/>
      <c r="P47" s="181">
        <f>'[1]Poseban dio'!Q30</f>
        <v>0</v>
      </c>
      <c r="Q47" s="404">
        <f t="shared" si="2"/>
        <v>15000</v>
      </c>
      <c r="R47" s="181">
        <f t="shared" si="11"/>
        <v>100</v>
      </c>
    </row>
    <row r="48" spans="2:23" ht="18" customHeight="1" x14ac:dyDescent="0.25">
      <c r="B48" s="177" t="s">
        <v>183</v>
      </c>
      <c r="C48" s="178" t="s">
        <v>184</v>
      </c>
      <c r="D48" s="179">
        <v>614311</v>
      </c>
      <c r="E48" s="180">
        <v>3</v>
      </c>
      <c r="F48" s="156" t="s">
        <v>208</v>
      </c>
      <c r="G48" s="181">
        <v>4000</v>
      </c>
      <c r="H48" s="181">
        <v>0</v>
      </c>
      <c r="I48" s="181">
        <v>0</v>
      </c>
      <c r="J48" s="181">
        <f>'[1]Poseban dio'!L55</f>
        <v>0</v>
      </c>
      <c r="K48" s="404">
        <f t="shared" si="13"/>
        <v>4000</v>
      </c>
      <c r="L48" s="404">
        <v>0</v>
      </c>
      <c r="M48" s="417">
        <v>4000</v>
      </c>
      <c r="N48" s="181"/>
      <c r="O48" s="181"/>
      <c r="P48" s="181">
        <f>'[1]Poseban dio'!Q55</f>
        <v>0</v>
      </c>
      <c r="Q48" s="404">
        <f t="shared" si="2"/>
        <v>4000</v>
      </c>
      <c r="R48" s="181">
        <f t="shared" si="11"/>
        <v>100</v>
      </c>
    </row>
    <row r="49" spans="1:19" ht="18" customHeight="1" x14ac:dyDescent="0.25">
      <c r="B49" s="399" t="s">
        <v>183</v>
      </c>
      <c r="C49" s="400" t="s">
        <v>184</v>
      </c>
      <c r="D49" s="415">
        <v>614311</v>
      </c>
      <c r="E49" s="416">
        <v>4</v>
      </c>
      <c r="F49" s="403" t="s">
        <v>203</v>
      </c>
      <c r="G49" s="417">
        <v>115000</v>
      </c>
      <c r="H49" s="417">
        <v>0</v>
      </c>
      <c r="I49" s="417">
        <v>0</v>
      </c>
      <c r="J49" s="417">
        <f>'[1]Poseban dio'!L164</f>
        <v>0</v>
      </c>
      <c r="K49" s="404">
        <f t="shared" si="13"/>
        <v>115000</v>
      </c>
      <c r="L49" s="404">
        <v>82386</v>
      </c>
      <c r="M49" s="417">
        <v>130000</v>
      </c>
      <c r="N49" s="417"/>
      <c r="O49" s="417"/>
      <c r="P49" s="417">
        <f>'[1]Poseban dio'!Q164</f>
        <v>0</v>
      </c>
      <c r="Q49" s="404">
        <f t="shared" si="2"/>
        <v>130000</v>
      </c>
      <c r="R49" s="417">
        <f t="shared" si="11"/>
        <v>113.04347826086956</v>
      </c>
      <c r="S49" s="388"/>
    </row>
    <row r="50" spans="1:19" ht="18" customHeight="1" x14ac:dyDescent="0.25">
      <c r="B50" s="177" t="s">
        <v>183</v>
      </c>
      <c r="C50" s="178" t="s">
        <v>184</v>
      </c>
      <c r="D50" s="179">
        <v>614319</v>
      </c>
      <c r="E50" s="180"/>
      <c r="F50" s="173" t="s">
        <v>206</v>
      </c>
      <c r="G50" s="181">
        <v>12000</v>
      </c>
      <c r="H50" s="181">
        <v>0</v>
      </c>
      <c r="I50" s="181">
        <v>0</v>
      </c>
      <c r="J50" s="181">
        <f>'[1]Poseban dio'!L503</f>
        <v>0</v>
      </c>
      <c r="K50" s="404">
        <f t="shared" si="13"/>
        <v>12000</v>
      </c>
      <c r="L50" s="404">
        <v>12000</v>
      </c>
      <c r="M50" s="181">
        <v>16000</v>
      </c>
      <c r="N50" s="181"/>
      <c r="O50" s="181"/>
      <c r="P50" s="181">
        <f>'[1]Poseban dio'!Q503</f>
        <v>0</v>
      </c>
      <c r="Q50" s="404">
        <f t="shared" si="2"/>
        <v>16000</v>
      </c>
      <c r="R50" s="181">
        <f t="shared" si="11"/>
        <v>133.33333333333331</v>
      </c>
    </row>
    <row r="51" spans="1:19" ht="18" customHeight="1" x14ac:dyDescent="0.25">
      <c r="B51" s="177" t="s">
        <v>183</v>
      </c>
      <c r="C51" s="178" t="s">
        <v>184</v>
      </c>
      <c r="D51" s="179">
        <v>614323</v>
      </c>
      <c r="E51" s="180"/>
      <c r="F51" s="187" t="s">
        <v>209</v>
      </c>
      <c r="G51" s="171">
        <v>80000</v>
      </c>
      <c r="H51" s="171">
        <v>0</v>
      </c>
      <c r="I51" s="171">
        <v>0</v>
      </c>
      <c r="J51" s="171">
        <f>'[1]Poseban dio'!L597</f>
        <v>0</v>
      </c>
      <c r="K51" s="404">
        <f t="shared" si="13"/>
        <v>80000</v>
      </c>
      <c r="L51" s="404">
        <v>60000</v>
      </c>
      <c r="M51" s="171">
        <v>80000</v>
      </c>
      <c r="N51" s="171"/>
      <c r="O51" s="171"/>
      <c r="P51" s="171">
        <f>'[1]Poseban dio'!Q597</f>
        <v>0</v>
      </c>
      <c r="Q51" s="404">
        <f t="shared" si="2"/>
        <v>80000</v>
      </c>
      <c r="R51" s="171">
        <f t="shared" si="11"/>
        <v>100</v>
      </c>
    </row>
    <row r="52" spans="1:19" ht="18" customHeight="1" x14ac:dyDescent="0.25">
      <c r="B52" s="177" t="s">
        <v>183</v>
      </c>
      <c r="C52" s="178" t="s">
        <v>184</v>
      </c>
      <c r="D52" s="179">
        <v>614324</v>
      </c>
      <c r="E52" s="180"/>
      <c r="F52" s="420" t="s">
        <v>210</v>
      </c>
      <c r="G52" s="171">
        <v>4800</v>
      </c>
      <c r="H52" s="171">
        <v>0</v>
      </c>
      <c r="I52" s="171">
        <v>0</v>
      </c>
      <c r="J52" s="171">
        <f>'[1]Poseban dio'!L599</f>
        <v>0</v>
      </c>
      <c r="K52" s="404">
        <f t="shared" si="13"/>
        <v>4800</v>
      </c>
      <c r="L52" s="404">
        <v>2250</v>
      </c>
      <c r="M52" s="171">
        <v>4800</v>
      </c>
      <c r="N52" s="171"/>
      <c r="O52" s="171"/>
      <c r="P52" s="171">
        <f>'[1]Poseban dio'!Q599</f>
        <v>0</v>
      </c>
      <c r="Q52" s="404">
        <f t="shared" si="2"/>
        <v>4800</v>
      </c>
      <c r="R52" s="171">
        <f t="shared" si="11"/>
        <v>100</v>
      </c>
    </row>
    <row r="53" spans="1:19" ht="18" customHeight="1" x14ac:dyDescent="0.25">
      <c r="B53" s="177" t="s">
        <v>183</v>
      </c>
      <c r="C53" s="178" t="s">
        <v>184</v>
      </c>
      <c r="D53" s="179">
        <v>614324</v>
      </c>
      <c r="E53" s="184">
        <v>1</v>
      </c>
      <c r="F53" s="185" t="s">
        <v>314</v>
      </c>
      <c r="G53" s="181">
        <v>20000</v>
      </c>
      <c r="H53" s="181">
        <v>0</v>
      </c>
      <c r="I53" s="181">
        <v>0</v>
      </c>
      <c r="J53" s="181">
        <f>'[1]Poseban dio'!L632</f>
        <v>0</v>
      </c>
      <c r="K53" s="404">
        <f t="shared" si="13"/>
        <v>20000</v>
      </c>
      <c r="L53" s="404">
        <v>15581</v>
      </c>
      <c r="M53" s="181">
        <v>25000</v>
      </c>
      <c r="N53" s="181"/>
      <c r="O53" s="181"/>
      <c r="P53" s="181">
        <f>'[1]Poseban dio'!Q632</f>
        <v>0</v>
      </c>
      <c r="Q53" s="404">
        <f t="shared" si="2"/>
        <v>25000</v>
      </c>
      <c r="R53" s="181">
        <f t="shared" si="11"/>
        <v>125</v>
      </c>
    </row>
    <row r="54" spans="1:19" ht="18" customHeight="1" x14ac:dyDescent="0.25">
      <c r="B54" s="177" t="s">
        <v>183</v>
      </c>
      <c r="C54" s="178" t="s">
        <v>184</v>
      </c>
      <c r="D54" s="179">
        <v>614324</v>
      </c>
      <c r="E54" s="184">
        <v>2</v>
      </c>
      <c r="F54" s="174" t="s">
        <v>315</v>
      </c>
      <c r="G54" s="181">
        <v>3000</v>
      </c>
      <c r="H54" s="181">
        <v>0</v>
      </c>
      <c r="I54" s="181">
        <v>0</v>
      </c>
      <c r="J54" s="181">
        <f>'[1]Poseban dio'!L670</f>
        <v>0</v>
      </c>
      <c r="K54" s="404">
        <f t="shared" si="13"/>
        <v>3000</v>
      </c>
      <c r="L54" s="404">
        <v>3000</v>
      </c>
      <c r="M54" s="181">
        <v>3000</v>
      </c>
      <c r="N54" s="181"/>
      <c r="O54" s="181"/>
      <c r="P54" s="181">
        <f>'[1]Poseban dio'!Q670</f>
        <v>0</v>
      </c>
      <c r="Q54" s="404">
        <f t="shared" si="2"/>
        <v>3000</v>
      </c>
      <c r="R54" s="181">
        <f t="shared" si="11"/>
        <v>100</v>
      </c>
    </row>
    <row r="55" spans="1:19" ht="18" customHeight="1" x14ac:dyDescent="0.25">
      <c r="B55" s="177" t="s">
        <v>183</v>
      </c>
      <c r="C55" s="178" t="s">
        <v>184</v>
      </c>
      <c r="D55" s="179">
        <v>614324</v>
      </c>
      <c r="E55" s="184">
        <v>3</v>
      </c>
      <c r="F55" s="173" t="s">
        <v>204</v>
      </c>
      <c r="G55" s="181">
        <v>1000</v>
      </c>
      <c r="H55" s="181">
        <v>0</v>
      </c>
      <c r="I55" s="181">
        <v>0</v>
      </c>
      <c r="J55" s="181">
        <f>'[1]Poseban dio'!L671</f>
        <v>0</v>
      </c>
      <c r="K55" s="404">
        <f t="shared" si="13"/>
        <v>1000</v>
      </c>
      <c r="L55" s="404">
        <v>0</v>
      </c>
      <c r="M55" s="181">
        <v>1000</v>
      </c>
      <c r="N55" s="181"/>
      <c r="O55" s="181"/>
      <c r="P55" s="181">
        <f>'[1]Poseban dio'!Q671</f>
        <v>0</v>
      </c>
      <c r="Q55" s="404">
        <f t="shared" si="2"/>
        <v>1000</v>
      </c>
      <c r="R55" s="181">
        <f t="shared" si="11"/>
        <v>100</v>
      </c>
    </row>
    <row r="56" spans="1:19" ht="18" customHeight="1" x14ac:dyDescent="0.25">
      <c r="B56" s="177" t="s">
        <v>183</v>
      </c>
      <c r="C56" s="178" t="s">
        <v>184</v>
      </c>
      <c r="D56" s="179">
        <v>614324</v>
      </c>
      <c r="E56" s="184">
        <v>4</v>
      </c>
      <c r="F56" s="182" t="s">
        <v>316</v>
      </c>
      <c r="G56" s="181">
        <v>20000</v>
      </c>
      <c r="H56" s="181">
        <v>0</v>
      </c>
      <c r="I56" s="181">
        <v>0</v>
      </c>
      <c r="J56" s="181">
        <f>'[1]Poseban dio'!L672</f>
        <v>0</v>
      </c>
      <c r="K56" s="404">
        <f t="shared" si="13"/>
        <v>20000</v>
      </c>
      <c r="L56" s="404">
        <v>21125</v>
      </c>
      <c r="M56" s="181">
        <v>25000</v>
      </c>
      <c r="N56" s="181"/>
      <c r="O56" s="181"/>
      <c r="P56" s="181">
        <f>'[1]Poseban dio'!Q672</f>
        <v>0</v>
      </c>
      <c r="Q56" s="404">
        <f t="shared" si="2"/>
        <v>25000</v>
      </c>
      <c r="R56" s="181">
        <f t="shared" si="11"/>
        <v>125</v>
      </c>
    </row>
    <row r="57" spans="1:19" ht="18" customHeight="1" x14ac:dyDescent="0.25">
      <c r="B57" s="399" t="s">
        <v>183</v>
      </c>
      <c r="C57" s="400" t="s">
        <v>184</v>
      </c>
      <c r="D57" s="415">
        <v>614324</v>
      </c>
      <c r="E57" s="418">
        <v>5</v>
      </c>
      <c r="F57" s="438" t="s">
        <v>317</v>
      </c>
      <c r="G57" s="417">
        <v>3000</v>
      </c>
      <c r="H57" s="417">
        <v>0</v>
      </c>
      <c r="I57" s="417">
        <v>0</v>
      </c>
      <c r="J57" s="417">
        <v>0</v>
      </c>
      <c r="K57" s="404">
        <v>3000</v>
      </c>
      <c r="L57" s="404">
        <v>0</v>
      </c>
      <c r="M57" s="417">
        <v>3000</v>
      </c>
      <c r="N57" s="417"/>
      <c r="O57" s="417"/>
      <c r="P57" s="417">
        <v>0</v>
      </c>
      <c r="Q57" s="404">
        <f t="shared" si="2"/>
        <v>3000</v>
      </c>
      <c r="R57" s="417">
        <f t="shared" si="11"/>
        <v>100</v>
      </c>
    </row>
    <row r="58" spans="1:19" ht="18" customHeight="1" x14ac:dyDescent="0.25">
      <c r="B58" s="177" t="s">
        <v>183</v>
      </c>
      <c r="C58" s="178" t="s">
        <v>184</v>
      </c>
      <c r="D58" s="179">
        <v>614325</v>
      </c>
      <c r="E58" s="184"/>
      <c r="F58" s="182" t="s">
        <v>211</v>
      </c>
      <c r="G58" s="181">
        <v>1800</v>
      </c>
      <c r="H58" s="181">
        <v>0</v>
      </c>
      <c r="I58" s="181">
        <v>0</v>
      </c>
      <c r="J58" s="181">
        <f>'[1]Poseban dio'!L673</f>
        <v>0</v>
      </c>
      <c r="K58" s="404">
        <f>SUM(G58+J58)</f>
        <v>1800</v>
      </c>
      <c r="L58" s="404">
        <v>1350</v>
      </c>
      <c r="M58" s="181">
        <v>1800</v>
      </c>
      <c r="N58" s="181"/>
      <c r="O58" s="181"/>
      <c r="P58" s="181">
        <f>'[1]Poseban dio'!Q673</f>
        <v>0</v>
      </c>
      <c r="Q58" s="404">
        <f t="shared" si="2"/>
        <v>1800</v>
      </c>
      <c r="R58" s="181">
        <f t="shared" si="11"/>
        <v>100</v>
      </c>
    </row>
    <row r="59" spans="1:19" ht="18" customHeight="1" x14ac:dyDescent="0.25">
      <c r="B59" s="399" t="s">
        <v>183</v>
      </c>
      <c r="C59" s="400" t="s">
        <v>184</v>
      </c>
      <c r="D59" s="415">
        <v>614329</v>
      </c>
      <c r="E59" s="418"/>
      <c r="F59" s="403" t="s">
        <v>207</v>
      </c>
      <c r="G59" s="417">
        <v>15000</v>
      </c>
      <c r="H59" s="417">
        <v>0</v>
      </c>
      <c r="I59" s="417">
        <v>0</v>
      </c>
      <c r="J59" s="417">
        <f>'[1]Poseban dio'!L674</f>
        <v>0</v>
      </c>
      <c r="K59" s="404">
        <f>SUM(G59+J59)</f>
        <v>15000</v>
      </c>
      <c r="L59" s="404">
        <v>10025</v>
      </c>
      <c r="M59" s="417">
        <v>20000</v>
      </c>
      <c r="N59" s="417"/>
      <c r="O59" s="417"/>
      <c r="P59" s="417">
        <f>'[1]Poseban dio'!Q674</f>
        <v>0</v>
      </c>
      <c r="Q59" s="404">
        <f t="shared" si="2"/>
        <v>20000</v>
      </c>
      <c r="R59" s="181">
        <f t="shared" si="11"/>
        <v>133.33333333333331</v>
      </c>
    </row>
    <row r="60" spans="1:19" ht="18" customHeight="1" x14ac:dyDescent="0.25">
      <c r="A60" s="115"/>
      <c r="B60" s="144" t="s">
        <v>183</v>
      </c>
      <c r="C60" s="145" t="s">
        <v>184</v>
      </c>
      <c r="D60" s="146">
        <v>614329</v>
      </c>
      <c r="E60" s="186">
        <v>1</v>
      </c>
      <c r="F60" s="156" t="s">
        <v>201</v>
      </c>
      <c r="G60" s="164">
        <v>92500</v>
      </c>
      <c r="H60" s="164">
        <v>0</v>
      </c>
      <c r="I60" s="164">
        <v>0</v>
      </c>
      <c r="J60" s="164">
        <f>'[1]Poseban dio'!L675</f>
        <v>0</v>
      </c>
      <c r="K60" s="404">
        <f>SUM(G60+J60)</f>
        <v>92500</v>
      </c>
      <c r="L60" s="404">
        <v>69380</v>
      </c>
      <c r="M60" s="164">
        <v>93200</v>
      </c>
      <c r="N60" s="164"/>
      <c r="O60" s="164"/>
      <c r="P60" s="164">
        <f>'[1]Poseban dio'!Q675</f>
        <v>0</v>
      </c>
      <c r="Q60" s="404">
        <f t="shared" si="2"/>
        <v>93200</v>
      </c>
      <c r="R60" s="164">
        <f t="shared" si="11"/>
        <v>100.75675675675674</v>
      </c>
    </row>
    <row r="61" spans="1:19" ht="18" customHeight="1" x14ac:dyDescent="0.25">
      <c r="B61" s="177" t="s">
        <v>183</v>
      </c>
      <c r="C61" s="178" t="s">
        <v>184</v>
      </c>
      <c r="D61" s="179">
        <v>614329</v>
      </c>
      <c r="E61" s="180">
        <v>3</v>
      </c>
      <c r="F61" s="187" t="s">
        <v>202</v>
      </c>
      <c r="G61" s="181">
        <v>115000</v>
      </c>
      <c r="H61" s="181">
        <v>0</v>
      </c>
      <c r="I61" s="181">
        <v>0</v>
      </c>
      <c r="J61" s="181">
        <f>'[1]Poseban dio'!L3182</f>
        <v>0</v>
      </c>
      <c r="K61" s="404">
        <f>SUM(G61+J61)</f>
        <v>115000</v>
      </c>
      <c r="L61" s="404">
        <v>74815</v>
      </c>
      <c r="M61" s="181">
        <v>100000</v>
      </c>
      <c r="N61" s="181"/>
      <c r="O61" s="181"/>
      <c r="P61" s="181">
        <f>'[1]Poseban dio'!Q3182</f>
        <v>0</v>
      </c>
      <c r="Q61" s="404">
        <f t="shared" si="2"/>
        <v>100000</v>
      </c>
      <c r="R61" s="181">
        <f t="shared" si="11"/>
        <v>86.956521739130437</v>
      </c>
    </row>
    <row r="62" spans="1:19" ht="18" customHeight="1" x14ac:dyDescent="0.25">
      <c r="B62" s="399" t="s">
        <v>183</v>
      </c>
      <c r="C62" s="400" t="s">
        <v>184</v>
      </c>
      <c r="D62" s="415">
        <v>614329</v>
      </c>
      <c r="E62" s="419">
        <v>4</v>
      </c>
      <c r="F62" s="420" t="s">
        <v>232</v>
      </c>
      <c r="G62" s="417">
        <v>15600</v>
      </c>
      <c r="H62" s="417">
        <v>0</v>
      </c>
      <c r="I62" s="417">
        <v>0</v>
      </c>
      <c r="J62" s="417">
        <f>'[1]Poseban dio'!L3281</f>
        <v>0</v>
      </c>
      <c r="K62" s="404">
        <f>SUM(G62+J62)</f>
        <v>15600</v>
      </c>
      <c r="L62" s="404">
        <v>11700</v>
      </c>
      <c r="M62" s="417">
        <v>15600</v>
      </c>
      <c r="N62" s="417"/>
      <c r="O62" s="417"/>
      <c r="P62" s="417">
        <f>'[1]Poseban dio'!Q3281</f>
        <v>0</v>
      </c>
      <c r="Q62" s="404">
        <f t="shared" si="2"/>
        <v>15600</v>
      </c>
      <c r="R62" s="181">
        <f t="shared" si="11"/>
        <v>100</v>
      </c>
    </row>
    <row r="63" spans="1:19" ht="18" customHeight="1" x14ac:dyDescent="0.25">
      <c r="B63" s="150"/>
      <c r="C63" s="151"/>
      <c r="D63" s="152">
        <v>614400</v>
      </c>
      <c r="E63" s="153"/>
      <c r="F63" s="183" t="s">
        <v>383</v>
      </c>
      <c r="G63" s="176">
        <f t="shared" ref="G63:L63" si="14">SUM(G64:G66)</f>
        <v>140000</v>
      </c>
      <c r="H63" s="176">
        <f t="shared" si="14"/>
        <v>0</v>
      </c>
      <c r="I63" s="176">
        <f t="shared" si="14"/>
        <v>0</v>
      </c>
      <c r="J63" s="176">
        <f t="shared" si="14"/>
        <v>0</v>
      </c>
      <c r="K63" s="176">
        <f t="shared" si="14"/>
        <v>140000</v>
      </c>
      <c r="L63" s="176">
        <f t="shared" si="14"/>
        <v>164836</v>
      </c>
      <c r="M63" s="176">
        <f>SUM(M64:M66)</f>
        <v>150000</v>
      </c>
      <c r="N63" s="176">
        <f>SUM(N64:N66)</f>
        <v>0</v>
      </c>
      <c r="O63" s="176">
        <f>SUM(O64:O66)</f>
        <v>0</v>
      </c>
      <c r="P63" s="176">
        <f>SUM(P64:P66)</f>
        <v>0</v>
      </c>
      <c r="Q63" s="424">
        <f t="shared" si="2"/>
        <v>150000</v>
      </c>
      <c r="R63" s="176">
        <f t="shared" si="11"/>
        <v>107.14285714285714</v>
      </c>
    </row>
    <row r="64" spans="1:19" ht="18" customHeight="1" x14ac:dyDescent="0.25">
      <c r="B64" s="177" t="s">
        <v>183</v>
      </c>
      <c r="C64" s="178" t="s">
        <v>184</v>
      </c>
      <c r="D64" s="179">
        <v>614414</v>
      </c>
      <c r="E64" s="188"/>
      <c r="F64" s="173" t="s">
        <v>212</v>
      </c>
      <c r="G64" s="181">
        <v>140000</v>
      </c>
      <c r="H64" s="181"/>
      <c r="I64" s="181">
        <f>'[1]Poseban dio'!K3183</f>
        <v>0</v>
      </c>
      <c r="J64" s="181">
        <f>'[1]Poseban dio'!L3183</f>
        <v>0</v>
      </c>
      <c r="K64" s="404">
        <f>SUM(G64+J64)</f>
        <v>140000</v>
      </c>
      <c r="L64" s="404">
        <v>164836</v>
      </c>
      <c r="M64" s="417">
        <v>150000</v>
      </c>
      <c r="N64" s="181">
        <v>0</v>
      </c>
      <c r="O64" s="181">
        <f>'[1]Poseban dio'!P3183</f>
        <v>0</v>
      </c>
      <c r="P64" s="181">
        <f>'[1]Poseban dio'!Q3183</f>
        <v>0</v>
      </c>
      <c r="Q64" s="404">
        <f t="shared" si="2"/>
        <v>150000</v>
      </c>
      <c r="R64" s="181">
        <f t="shared" si="11"/>
        <v>107.14285714285714</v>
      </c>
    </row>
    <row r="65" spans="1:22" ht="18" customHeight="1" x14ac:dyDescent="0.25">
      <c r="B65" s="177" t="s">
        <v>183</v>
      </c>
      <c r="C65" s="178" t="s">
        <v>184</v>
      </c>
      <c r="D65" s="179"/>
      <c r="E65" s="188"/>
      <c r="F65" s="173" t="s">
        <v>213</v>
      </c>
      <c r="G65" s="181">
        <v>0</v>
      </c>
      <c r="H65" s="181">
        <v>0</v>
      </c>
      <c r="I65" s="181">
        <v>0</v>
      </c>
      <c r="J65" s="181">
        <f>'[1]Poseban dio'!L3184</f>
        <v>0</v>
      </c>
      <c r="K65" s="404">
        <f>SUM(G65+J65)</f>
        <v>0</v>
      </c>
      <c r="L65" s="404">
        <v>0</v>
      </c>
      <c r="M65" s="181">
        <v>0</v>
      </c>
      <c r="N65" s="181">
        <v>0</v>
      </c>
      <c r="O65" s="181">
        <v>0</v>
      </c>
      <c r="P65" s="181">
        <f>'[1]Poseban dio'!Q3184</f>
        <v>0</v>
      </c>
      <c r="Q65" s="404">
        <f t="shared" si="2"/>
        <v>0</v>
      </c>
      <c r="R65" s="181">
        <v>0</v>
      </c>
    </row>
    <row r="66" spans="1:22" ht="18" customHeight="1" x14ac:dyDescent="0.25">
      <c r="B66" s="177"/>
      <c r="C66" s="178"/>
      <c r="D66" s="179"/>
      <c r="E66" s="180"/>
      <c r="F66" s="189" t="s">
        <v>384</v>
      </c>
      <c r="G66" s="175">
        <f t="shared" ref="G66:P66" si="15">G67+G68</f>
        <v>0</v>
      </c>
      <c r="H66" s="175">
        <f t="shared" si="15"/>
        <v>0</v>
      </c>
      <c r="I66" s="175">
        <v>0</v>
      </c>
      <c r="J66" s="175">
        <f t="shared" si="15"/>
        <v>0</v>
      </c>
      <c r="K66" s="404">
        <f>SUM(G66+J66)</f>
        <v>0</v>
      </c>
      <c r="L66" s="404">
        <v>0</v>
      </c>
      <c r="M66" s="175">
        <f t="shared" si="15"/>
        <v>0</v>
      </c>
      <c r="N66" s="175">
        <f t="shared" si="15"/>
        <v>0</v>
      </c>
      <c r="O66" s="175">
        <v>0</v>
      </c>
      <c r="P66" s="175">
        <f t="shared" si="15"/>
        <v>0</v>
      </c>
      <c r="Q66" s="423">
        <f t="shared" si="2"/>
        <v>0</v>
      </c>
      <c r="R66" s="175">
        <v>0</v>
      </c>
    </row>
    <row r="67" spans="1:22" ht="26.1" customHeight="1" x14ac:dyDescent="0.25">
      <c r="B67" s="177" t="s">
        <v>183</v>
      </c>
      <c r="C67" s="178" t="s">
        <v>184</v>
      </c>
      <c r="D67" s="179"/>
      <c r="E67" s="188"/>
      <c r="F67" s="173" t="s">
        <v>214</v>
      </c>
      <c r="G67" s="171">
        <f>'[1]Poseban dio'!I3188</f>
        <v>0</v>
      </c>
      <c r="H67" s="171">
        <v>0</v>
      </c>
      <c r="I67" s="171">
        <v>0</v>
      </c>
      <c r="J67" s="171">
        <f>'[1]Poseban dio'!L3188</f>
        <v>0</v>
      </c>
      <c r="K67" s="404">
        <f>SUM(G67+J67)</f>
        <v>0</v>
      </c>
      <c r="L67" s="404">
        <v>0</v>
      </c>
      <c r="M67" s="171">
        <v>0</v>
      </c>
      <c r="N67" s="171">
        <v>0</v>
      </c>
      <c r="O67" s="171">
        <v>0</v>
      </c>
      <c r="P67" s="171">
        <f>'[1]Poseban dio'!Q3188</f>
        <v>0</v>
      </c>
      <c r="Q67" s="404">
        <f t="shared" si="2"/>
        <v>0</v>
      </c>
      <c r="R67" s="171">
        <v>0</v>
      </c>
    </row>
    <row r="68" spans="1:22" ht="26.1" customHeight="1" x14ac:dyDescent="0.25">
      <c r="B68" s="177" t="s">
        <v>183</v>
      </c>
      <c r="C68" s="178" t="s">
        <v>184</v>
      </c>
      <c r="D68" s="179"/>
      <c r="E68" s="188"/>
      <c r="F68" s="190" t="s">
        <v>215</v>
      </c>
      <c r="G68" s="171">
        <f>'[1]Poseban dio'!I3189</f>
        <v>0</v>
      </c>
      <c r="H68" s="171">
        <v>0</v>
      </c>
      <c r="I68" s="171">
        <v>0</v>
      </c>
      <c r="J68" s="171">
        <f>'[1]Poseban dio'!L3189</f>
        <v>0</v>
      </c>
      <c r="K68" s="404">
        <f>SUM(G68+J68)</f>
        <v>0</v>
      </c>
      <c r="L68" s="404">
        <v>0</v>
      </c>
      <c r="M68" s="171">
        <v>0</v>
      </c>
      <c r="N68" s="171">
        <v>0</v>
      </c>
      <c r="O68" s="171">
        <v>0</v>
      </c>
      <c r="P68" s="171">
        <f>'[1]Poseban dio'!Q3189</f>
        <v>0</v>
      </c>
      <c r="Q68" s="404">
        <f t="shared" si="2"/>
        <v>0</v>
      </c>
      <c r="R68" s="171">
        <v>0</v>
      </c>
    </row>
    <row r="69" spans="1:22" ht="18" customHeight="1" x14ac:dyDescent="0.25">
      <c r="B69" s="150"/>
      <c r="C69" s="151"/>
      <c r="D69" s="152">
        <v>614500</v>
      </c>
      <c r="E69" s="153"/>
      <c r="F69" s="183" t="s">
        <v>216</v>
      </c>
      <c r="G69" s="191">
        <f t="shared" ref="G69:P69" si="16">G70+G71</f>
        <v>95000</v>
      </c>
      <c r="H69" s="191">
        <f t="shared" si="16"/>
        <v>0</v>
      </c>
      <c r="I69" s="191">
        <f t="shared" si="16"/>
        <v>0</v>
      </c>
      <c r="J69" s="191">
        <f t="shared" si="16"/>
        <v>0</v>
      </c>
      <c r="K69" s="191">
        <f t="shared" si="16"/>
        <v>95000</v>
      </c>
      <c r="L69" s="191">
        <f t="shared" si="16"/>
        <v>82538</v>
      </c>
      <c r="M69" s="191">
        <f t="shared" si="16"/>
        <v>95000</v>
      </c>
      <c r="N69" s="191">
        <f t="shared" si="16"/>
        <v>0</v>
      </c>
      <c r="O69" s="191">
        <f t="shared" si="16"/>
        <v>0</v>
      </c>
      <c r="P69" s="191">
        <f t="shared" si="16"/>
        <v>0</v>
      </c>
      <c r="Q69" s="424">
        <f t="shared" si="2"/>
        <v>95000</v>
      </c>
      <c r="R69" s="191">
        <f>Q69/K69*100</f>
        <v>100</v>
      </c>
    </row>
    <row r="70" spans="1:22" ht="21.95" customHeight="1" x14ac:dyDescent="0.25">
      <c r="B70" s="177" t="s">
        <v>183</v>
      </c>
      <c r="C70" s="178" t="s">
        <v>184</v>
      </c>
      <c r="D70" s="179"/>
      <c r="E70" s="180"/>
      <c r="F70" s="148" t="s">
        <v>216</v>
      </c>
      <c r="G70" s="171">
        <v>0</v>
      </c>
      <c r="H70" s="171">
        <v>0</v>
      </c>
      <c r="I70" s="171">
        <f>'[1]Poseban dio'!K474</f>
        <v>0</v>
      </c>
      <c r="J70" s="171">
        <f>'[1]Poseban dio'!L474</f>
        <v>0</v>
      </c>
      <c r="K70" s="404">
        <f>SUM(G70+J70)</f>
        <v>0</v>
      </c>
      <c r="L70" s="404">
        <v>0</v>
      </c>
      <c r="M70" s="171">
        <v>0</v>
      </c>
      <c r="N70" s="171">
        <v>0</v>
      </c>
      <c r="O70" s="171">
        <f>'[1]Poseban dio'!P474</f>
        <v>0</v>
      </c>
      <c r="P70" s="171">
        <f>'[1]Poseban dio'!Q474</f>
        <v>0</v>
      </c>
      <c r="Q70" s="404">
        <f t="shared" si="2"/>
        <v>0</v>
      </c>
      <c r="R70" s="171">
        <v>0</v>
      </c>
    </row>
    <row r="71" spans="1:22" ht="21.95" customHeight="1" x14ac:dyDescent="0.25">
      <c r="B71" s="399" t="s">
        <v>183</v>
      </c>
      <c r="C71" s="400" t="s">
        <v>184</v>
      </c>
      <c r="D71" s="415">
        <v>614533</v>
      </c>
      <c r="E71" s="458"/>
      <c r="F71" s="459" t="s">
        <v>217</v>
      </c>
      <c r="G71" s="414">
        <v>95000</v>
      </c>
      <c r="H71" s="414">
        <v>0</v>
      </c>
      <c r="I71" s="414">
        <f>'[1]Poseban dio'!K475</f>
        <v>0</v>
      </c>
      <c r="J71" s="414">
        <f>'[1]Poseban dio'!L475</f>
        <v>0</v>
      </c>
      <c r="K71" s="404">
        <f>SUM(G71+J71)</f>
        <v>95000</v>
      </c>
      <c r="L71" s="404">
        <v>82538</v>
      </c>
      <c r="M71" s="414">
        <v>95000</v>
      </c>
      <c r="N71" s="414">
        <v>0</v>
      </c>
      <c r="O71" s="414">
        <f>'[1]Poseban dio'!P475</f>
        <v>0</v>
      </c>
      <c r="P71" s="414">
        <f>'[1]Poseban dio'!Q475</f>
        <v>0</v>
      </c>
      <c r="Q71" s="404">
        <f t="shared" si="2"/>
        <v>95000</v>
      </c>
      <c r="R71" s="414">
        <f t="shared" ref="R71:R87" si="17">Q71/K71*100</f>
        <v>100</v>
      </c>
    </row>
    <row r="72" spans="1:22" ht="21.95" customHeight="1" x14ac:dyDescent="0.25">
      <c r="B72" s="150"/>
      <c r="C72" s="151"/>
      <c r="D72" s="152">
        <v>614800</v>
      </c>
      <c r="E72" s="153"/>
      <c r="F72" s="183" t="s">
        <v>385</v>
      </c>
      <c r="G72" s="176">
        <f t="shared" ref="G72:P72" si="18">G73+G74+G75</f>
        <v>45000</v>
      </c>
      <c r="H72" s="176">
        <f t="shared" si="18"/>
        <v>0</v>
      </c>
      <c r="I72" s="176">
        <f t="shared" si="18"/>
        <v>0</v>
      </c>
      <c r="J72" s="176">
        <f t="shared" si="18"/>
        <v>0</v>
      </c>
      <c r="K72" s="176">
        <f t="shared" si="18"/>
        <v>45000</v>
      </c>
      <c r="L72" s="176">
        <f t="shared" si="18"/>
        <v>38614</v>
      </c>
      <c r="M72" s="176">
        <f t="shared" si="18"/>
        <v>52000</v>
      </c>
      <c r="N72" s="176">
        <v>0</v>
      </c>
      <c r="O72" s="176">
        <f t="shared" si="18"/>
        <v>0</v>
      </c>
      <c r="P72" s="176">
        <f t="shared" si="18"/>
        <v>0</v>
      </c>
      <c r="Q72" s="424">
        <f t="shared" si="2"/>
        <v>52000</v>
      </c>
      <c r="R72" s="176">
        <f t="shared" si="17"/>
        <v>115.55555555555554</v>
      </c>
    </row>
    <row r="73" spans="1:22" ht="21.95" customHeight="1" x14ac:dyDescent="0.25">
      <c r="B73" s="177" t="s">
        <v>183</v>
      </c>
      <c r="C73" s="178" t="s">
        <v>184</v>
      </c>
      <c r="D73" s="179">
        <v>614811</v>
      </c>
      <c r="E73" s="169"/>
      <c r="F73" s="174" t="s">
        <v>218</v>
      </c>
      <c r="G73" s="164">
        <v>15000</v>
      </c>
      <c r="H73" s="164">
        <v>0</v>
      </c>
      <c r="I73" s="164">
        <f>'[1]Poseban dio'!K440</f>
        <v>0</v>
      </c>
      <c r="J73" s="164">
        <f>'[1]Poseban dio'!L440</f>
        <v>0</v>
      </c>
      <c r="K73" s="404">
        <f>SUM(G73+J73)</f>
        <v>15000</v>
      </c>
      <c r="L73" s="404">
        <v>17617</v>
      </c>
      <c r="M73" s="164">
        <v>17000</v>
      </c>
      <c r="N73" s="164">
        <v>0</v>
      </c>
      <c r="O73" s="164">
        <f>'[1]Poseban dio'!P440</f>
        <v>0</v>
      </c>
      <c r="P73" s="164">
        <f>'[1]Poseban dio'!Q440</f>
        <v>0</v>
      </c>
      <c r="Q73" s="404">
        <f t="shared" si="2"/>
        <v>17000</v>
      </c>
      <c r="R73" s="164">
        <f t="shared" si="17"/>
        <v>113.33333333333333</v>
      </c>
    </row>
    <row r="74" spans="1:22" ht="21.95" customHeight="1" x14ac:dyDescent="0.25">
      <c r="A74" s="192"/>
      <c r="B74" s="399" t="s">
        <v>183</v>
      </c>
      <c r="C74" s="400" t="s">
        <v>184</v>
      </c>
      <c r="D74" s="415">
        <v>614817</v>
      </c>
      <c r="E74" s="413"/>
      <c r="F74" s="439" t="s">
        <v>233</v>
      </c>
      <c r="G74" s="417">
        <v>20000</v>
      </c>
      <c r="H74" s="417">
        <v>0</v>
      </c>
      <c r="I74" s="417">
        <f>'[1]Poseban dio'!K441</f>
        <v>0</v>
      </c>
      <c r="J74" s="417">
        <f>'[1]Poseban dio'!L441</f>
        <v>0</v>
      </c>
      <c r="K74" s="404">
        <f>SUM(G74+J74)</f>
        <v>20000</v>
      </c>
      <c r="L74" s="404">
        <v>19997</v>
      </c>
      <c r="M74" s="417">
        <v>25000</v>
      </c>
      <c r="N74" s="417">
        <v>0</v>
      </c>
      <c r="O74" s="417">
        <f>'[1]Poseban dio'!P441</f>
        <v>0</v>
      </c>
      <c r="P74" s="417">
        <f>'[1]Poseban dio'!Q441</f>
        <v>0</v>
      </c>
      <c r="Q74" s="404">
        <f t="shared" si="2"/>
        <v>25000</v>
      </c>
      <c r="R74" s="417">
        <f t="shared" si="17"/>
        <v>125</v>
      </c>
      <c r="S74" s="388"/>
    </row>
    <row r="75" spans="1:22" ht="21.95" customHeight="1" x14ac:dyDescent="0.25">
      <c r="A75" s="192"/>
      <c r="B75" s="399" t="s">
        <v>183</v>
      </c>
      <c r="C75" s="400" t="s">
        <v>184</v>
      </c>
      <c r="D75" s="415">
        <v>614817</v>
      </c>
      <c r="E75" s="413">
        <v>1</v>
      </c>
      <c r="F75" s="439" t="s">
        <v>303</v>
      </c>
      <c r="G75" s="417">
        <v>10000</v>
      </c>
      <c r="H75" s="417">
        <v>0</v>
      </c>
      <c r="I75" s="417">
        <v>0</v>
      </c>
      <c r="J75" s="417">
        <v>0</v>
      </c>
      <c r="K75" s="404">
        <f>SUM(G75+J75)</f>
        <v>10000</v>
      </c>
      <c r="L75" s="404">
        <v>1000</v>
      </c>
      <c r="M75" s="417">
        <v>10000</v>
      </c>
      <c r="N75" s="417">
        <v>0</v>
      </c>
      <c r="O75" s="417">
        <v>0</v>
      </c>
      <c r="P75" s="417">
        <v>0</v>
      </c>
      <c r="Q75" s="404">
        <f t="shared" si="2"/>
        <v>10000</v>
      </c>
      <c r="R75" s="417">
        <f t="shared" si="17"/>
        <v>100</v>
      </c>
      <c r="S75" s="513">
        <v>10</v>
      </c>
      <c r="T75" s="510"/>
    </row>
    <row r="76" spans="1:22" ht="18" customHeight="1" x14ac:dyDescent="0.25">
      <c r="B76" s="193"/>
      <c r="C76" s="194"/>
      <c r="D76" s="152">
        <v>614000</v>
      </c>
      <c r="E76" s="195"/>
      <c r="F76" s="491" t="s">
        <v>386</v>
      </c>
      <c r="G76" s="176">
        <f t="shared" ref="G76:Q76" si="19">G72+G69+G63+G45+G36+G24</f>
        <v>1828400</v>
      </c>
      <c r="H76" s="176">
        <f t="shared" si="19"/>
        <v>0</v>
      </c>
      <c r="I76" s="176">
        <f t="shared" si="19"/>
        <v>0</v>
      </c>
      <c r="J76" s="176">
        <f t="shared" si="19"/>
        <v>0</v>
      </c>
      <c r="K76" s="176">
        <f t="shared" si="19"/>
        <v>1828400</v>
      </c>
      <c r="L76" s="176">
        <f t="shared" si="19"/>
        <v>1492068.51</v>
      </c>
      <c r="M76" s="176">
        <f t="shared" si="19"/>
        <v>1956600</v>
      </c>
      <c r="N76" s="176">
        <f t="shared" si="19"/>
        <v>0</v>
      </c>
      <c r="O76" s="176">
        <f t="shared" si="19"/>
        <v>0</v>
      </c>
      <c r="P76" s="176">
        <f t="shared" si="19"/>
        <v>0</v>
      </c>
      <c r="Q76" s="176">
        <f t="shared" si="19"/>
        <v>1956600</v>
      </c>
      <c r="R76" s="176">
        <f t="shared" si="17"/>
        <v>107.01159483701596</v>
      </c>
    </row>
    <row r="77" spans="1:22" ht="18" customHeight="1" x14ac:dyDescent="0.25">
      <c r="B77" s="150"/>
      <c r="C77" s="151"/>
      <c r="D77" s="152">
        <v>615100</v>
      </c>
      <c r="E77" s="153"/>
      <c r="F77" s="183" t="s">
        <v>387</v>
      </c>
      <c r="G77" s="176">
        <f>G78</f>
        <v>2661500</v>
      </c>
      <c r="H77" s="176">
        <f t="shared" ref="H77:L77" si="20">H78</f>
        <v>0</v>
      </c>
      <c r="I77" s="176">
        <f t="shared" si="20"/>
        <v>0</v>
      </c>
      <c r="J77" s="176">
        <f t="shared" si="20"/>
        <v>0</v>
      </c>
      <c r="K77" s="176">
        <f t="shared" si="20"/>
        <v>2661500</v>
      </c>
      <c r="L77" s="176">
        <f t="shared" si="20"/>
        <v>1368513.51</v>
      </c>
      <c r="M77" s="176">
        <f>M78</f>
        <v>3102900</v>
      </c>
      <c r="N77" s="176">
        <f t="shared" ref="N77:Q77" si="21">N78</f>
        <v>0</v>
      </c>
      <c r="O77" s="176">
        <f t="shared" si="21"/>
        <v>0</v>
      </c>
      <c r="P77" s="176">
        <f t="shared" si="21"/>
        <v>0</v>
      </c>
      <c r="Q77" s="176">
        <f t="shared" si="21"/>
        <v>3102900</v>
      </c>
      <c r="R77" s="176">
        <f t="shared" si="17"/>
        <v>116.58463272590645</v>
      </c>
    </row>
    <row r="78" spans="1:22" ht="18" customHeight="1" x14ac:dyDescent="0.25">
      <c r="B78" s="177" t="s">
        <v>183</v>
      </c>
      <c r="C78" s="178" t="s">
        <v>184</v>
      </c>
      <c r="D78" s="179"/>
      <c r="E78" s="180"/>
      <c r="F78" s="384" t="s">
        <v>275</v>
      </c>
      <c r="G78" s="383">
        <f t="shared" ref="G78:P78" si="22">SUM(G79:G101)</f>
        <v>2661500</v>
      </c>
      <c r="H78" s="383">
        <f t="shared" si="22"/>
        <v>0</v>
      </c>
      <c r="I78" s="383">
        <f t="shared" si="22"/>
        <v>0</v>
      </c>
      <c r="J78" s="383">
        <f t="shared" si="22"/>
        <v>0</v>
      </c>
      <c r="K78" s="383">
        <f t="shared" si="22"/>
        <v>2661500</v>
      </c>
      <c r="L78" s="383">
        <f t="shared" si="22"/>
        <v>1368513.51</v>
      </c>
      <c r="M78" s="315">
        <f t="shared" si="22"/>
        <v>3102900</v>
      </c>
      <c r="N78" s="181">
        <f t="shared" si="22"/>
        <v>0</v>
      </c>
      <c r="O78" s="181">
        <f t="shared" si="22"/>
        <v>0</v>
      </c>
      <c r="P78" s="181">
        <f t="shared" si="22"/>
        <v>0</v>
      </c>
      <c r="Q78" s="315">
        <f>SUM(M78:P78)</f>
        <v>3102900</v>
      </c>
      <c r="R78" s="181">
        <f t="shared" si="17"/>
        <v>116.58463272590645</v>
      </c>
    </row>
    <row r="79" spans="1:22" ht="18" customHeight="1" x14ac:dyDescent="0.25">
      <c r="B79" s="399" t="s">
        <v>183</v>
      </c>
      <c r="C79" s="400" t="s">
        <v>184</v>
      </c>
      <c r="D79" s="415">
        <v>615116</v>
      </c>
      <c r="E79" s="416">
        <v>1</v>
      </c>
      <c r="F79" s="488" t="s">
        <v>276</v>
      </c>
      <c r="G79" s="417">
        <v>10000</v>
      </c>
      <c r="H79" s="417">
        <v>0</v>
      </c>
      <c r="I79" s="417">
        <v>0</v>
      </c>
      <c r="J79" s="417">
        <v>0</v>
      </c>
      <c r="K79" s="417">
        <f t="shared" ref="K79:K101" si="23">SUM(G79:J79)</f>
        <v>10000</v>
      </c>
      <c r="L79" s="417">
        <v>0</v>
      </c>
      <c r="M79" s="417">
        <v>9500</v>
      </c>
      <c r="N79" s="417">
        <v>0</v>
      </c>
      <c r="O79" s="417">
        <v>0</v>
      </c>
      <c r="P79" s="417">
        <v>0</v>
      </c>
      <c r="Q79" s="417">
        <f t="shared" ref="Q79:Q101" si="24">SUM(M79:P79)</f>
        <v>9500</v>
      </c>
      <c r="R79" s="417">
        <f t="shared" si="17"/>
        <v>95</v>
      </c>
    </row>
    <row r="80" spans="1:22" ht="18" customHeight="1" x14ac:dyDescent="0.25">
      <c r="B80" s="399" t="s">
        <v>183</v>
      </c>
      <c r="C80" s="400" t="s">
        <v>184</v>
      </c>
      <c r="D80" s="415">
        <v>615116</v>
      </c>
      <c r="E80" s="416">
        <v>2</v>
      </c>
      <c r="F80" s="488" t="s">
        <v>277</v>
      </c>
      <c r="G80" s="417">
        <v>100000</v>
      </c>
      <c r="H80" s="417">
        <v>0</v>
      </c>
      <c r="I80" s="417">
        <v>0</v>
      </c>
      <c r="J80" s="417">
        <v>0</v>
      </c>
      <c r="K80" s="417">
        <f t="shared" si="23"/>
        <v>100000</v>
      </c>
      <c r="L80" s="417">
        <v>0</v>
      </c>
      <c r="M80" s="417">
        <v>240000</v>
      </c>
      <c r="N80" s="417">
        <v>0</v>
      </c>
      <c r="O80" s="417">
        <v>0</v>
      </c>
      <c r="P80" s="417">
        <v>0</v>
      </c>
      <c r="Q80" s="417">
        <f t="shared" si="24"/>
        <v>240000</v>
      </c>
      <c r="R80" s="417">
        <f t="shared" si="17"/>
        <v>240</v>
      </c>
      <c r="S80" s="388"/>
      <c r="T80" s="388"/>
      <c r="U80" s="388"/>
      <c r="V80" s="388"/>
    </row>
    <row r="81" spans="2:21" ht="18" customHeight="1" x14ac:dyDescent="0.25">
      <c r="B81" s="399" t="s">
        <v>183</v>
      </c>
      <c r="C81" s="400" t="s">
        <v>184</v>
      </c>
      <c r="D81" s="415">
        <v>615116</v>
      </c>
      <c r="E81" s="416">
        <v>3</v>
      </c>
      <c r="F81" s="488" t="s">
        <v>278</v>
      </c>
      <c r="G81" s="417">
        <v>30000</v>
      </c>
      <c r="H81" s="417">
        <v>0</v>
      </c>
      <c r="I81" s="417">
        <v>0</v>
      </c>
      <c r="J81" s="417">
        <v>0</v>
      </c>
      <c r="K81" s="417">
        <f t="shared" si="23"/>
        <v>30000</v>
      </c>
      <c r="L81" s="417">
        <v>20498</v>
      </c>
      <c r="M81" s="417">
        <v>35000</v>
      </c>
      <c r="N81" s="417">
        <v>0</v>
      </c>
      <c r="O81" s="417">
        <v>0</v>
      </c>
      <c r="P81" s="417">
        <v>0</v>
      </c>
      <c r="Q81" s="417">
        <f t="shared" si="24"/>
        <v>35000</v>
      </c>
      <c r="R81" s="417">
        <f t="shared" si="17"/>
        <v>116.66666666666667</v>
      </c>
      <c r="S81" s="526"/>
    </row>
    <row r="82" spans="2:21" ht="18" customHeight="1" x14ac:dyDescent="0.25">
      <c r="B82" s="399" t="s">
        <v>183</v>
      </c>
      <c r="C82" s="400" t="s">
        <v>184</v>
      </c>
      <c r="D82" s="415">
        <v>615116</v>
      </c>
      <c r="E82" s="416">
        <v>7</v>
      </c>
      <c r="F82" s="488" t="s">
        <v>279</v>
      </c>
      <c r="G82" s="417">
        <v>537500</v>
      </c>
      <c r="H82" s="417">
        <v>0</v>
      </c>
      <c r="I82" s="417">
        <v>0</v>
      </c>
      <c r="J82" s="417">
        <v>0</v>
      </c>
      <c r="K82" s="417">
        <f t="shared" si="23"/>
        <v>537500</v>
      </c>
      <c r="L82" s="417">
        <v>157726.51</v>
      </c>
      <c r="M82" s="417">
        <v>871400</v>
      </c>
      <c r="N82" s="417">
        <v>0</v>
      </c>
      <c r="O82" s="417">
        <v>0</v>
      </c>
      <c r="P82" s="417">
        <v>0</v>
      </c>
      <c r="Q82" s="417">
        <f t="shared" si="24"/>
        <v>871400</v>
      </c>
      <c r="R82" s="417">
        <f t="shared" si="17"/>
        <v>162.12093023255812</v>
      </c>
      <c r="S82" s="388"/>
      <c r="T82" s="388"/>
      <c r="U82" s="388"/>
    </row>
    <row r="83" spans="2:21" ht="18" customHeight="1" x14ac:dyDescent="0.25">
      <c r="B83" s="177" t="s">
        <v>183</v>
      </c>
      <c r="C83" s="178" t="s">
        <v>184</v>
      </c>
      <c r="D83" s="179">
        <v>615116</v>
      </c>
      <c r="E83" s="180">
        <v>8</v>
      </c>
      <c r="F83" s="487" t="s">
        <v>280</v>
      </c>
      <c r="G83" s="181">
        <v>10000</v>
      </c>
      <c r="H83" s="181">
        <v>0</v>
      </c>
      <c r="I83" s="181">
        <v>0</v>
      </c>
      <c r="J83" s="181">
        <v>0</v>
      </c>
      <c r="K83" s="181">
        <f t="shared" si="23"/>
        <v>10000</v>
      </c>
      <c r="L83" s="181">
        <v>0</v>
      </c>
      <c r="M83" s="181">
        <v>10000</v>
      </c>
      <c r="N83" s="181">
        <v>0</v>
      </c>
      <c r="O83" s="181">
        <v>0</v>
      </c>
      <c r="P83" s="181">
        <v>0</v>
      </c>
      <c r="Q83" s="181">
        <f t="shared" si="24"/>
        <v>10000</v>
      </c>
      <c r="R83" s="181">
        <f t="shared" si="17"/>
        <v>100</v>
      </c>
      <c r="S83" s="388"/>
    </row>
    <row r="84" spans="2:21" ht="18" customHeight="1" x14ac:dyDescent="0.25">
      <c r="B84" s="399" t="s">
        <v>183</v>
      </c>
      <c r="C84" s="400" t="s">
        <v>184</v>
      </c>
      <c r="D84" s="415">
        <v>615116</v>
      </c>
      <c r="E84" s="416">
        <v>9</v>
      </c>
      <c r="F84" s="488" t="s">
        <v>336</v>
      </c>
      <c r="G84" s="417">
        <v>100000</v>
      </c>
      <c r="H84" s="417">
        <v>0</v>
      </c>
      <c r="I84" s="417">
        <v>0</v>
      </c>
      <c r="J84" s="417">
        <v>0</v>
      </c>
      <c r="K84" s="417">
        <f t="shared" si="23"/>
        <v>100000</v>
      </c>
      <c r="L84" s="417">
        <v>96257</v>
      </c>
      <c r="M84" s="417">
        <v>230000</v>
      </c>
      <c r="N84" s="417">
        <v>0</v>
      </c>
      <c r="O84" s="417">
        <v>0</v>
      </c>
      <c r="P84" s="417">
        <v>0</v>
      </c>
      <c r="Q84" s="417">
        <f t="shared" si="24"/>
        <v>230000</v>
      </c>
      <c r="R84" s="417">
        <f t="shared" si="17"/>
        <v>229.99999999999997</v>
      </c>
      <c r="S84" s="388"/>
    </row>
    <row r="85" spans="2:21" ht="18" customHeight="1" x14ac:dyDescent="0.25">
      <c r="B85" s="177" t="s">
        <v>183</v>
      </c>
      <c r="C85" s="178" t="s">
        <v>184</v>
      </c>
      <c r="D85" s="179">
        <v>615116</v>
      </c>
      <c r="E85" s="180">
        <v>10</v>
      </c>
      <c r="F85" s="487" t="s">
        <v>318</v>
      </c>
      <c r="G85" s="181">
        <v>10000</v>
      </c>
      <c r="H85" s="181">
        <v>0</v>
      </c>
      <c r="I85" s="181">
        <v>0</v>
      </c>
      <c r="J85" s="181">
        <v>0</v>
      </c>
      <c r="K85" s="181">
        <f t="shared" si="23"/>
        <v>10000</v>
      </c>
      <c r="L85" s="181">
        <v>0</v>
      </c>
      <c r="M85" s="181">
        <v>10000</v>
      </c>
      <c r="N85" s="181">
        <v>0</v>
      </c>
      <c r="O85" s="181">
        <v>0</v>
      </c>
      <c r="P85" s="181">
        <v>0</v>
      </c>
      <c r="Q85" s="181">
        <f t="shared" si="24"/>
        <v>10000</v>
      </c>
      <c r="R85" s="181">
        <f t="shared" si="17"/>
        <v>100</v>
      </c>
    </row>
    <row r="86" spans="2:21" ht="18" customHeight="1" x14ac:dyDescent="0.25">
      <c r="B86" s="177" t="s">
        <v>183</v>
      </c>
      <c r="C86" s="178" t="s">
        <v>184</v>
      </c>
      <c r="D86" s="179">
        <v>615116</v>
      </c>
      <c r="E86" s="180">
        <v>11</v>
      </c>
      <c r="F86" s="487" t="s">
        <v>319</v>
      </c>
      <c r="G86" s="181">
        <v>94000</v>
      </c>
      <c r="H86" s="181">
        <v>0</v>
      </c>
      <c r="I86" s="181">
        <v>0</v>
      </c>
      <c r="J86" s="181">
        <v>0</v>
      </c>
      <c r="K86" s="181">
        <f t="shared" si="23"/>
        <v>94000</v>
      </c>
      <c r="L86" s="181">
        <v>94738</v>
      </c>
      <c r="M86" s="181">
        <v>240000</v>
      </c>
      <c r="N86" s="181">
        <v>0</v>
      </c>
      <c r="O86" s="181">
        <v>0</v>
      </c>
      <c r="P86" s="181">
        <v>0</v>
      </c>
      <c r="Q86" s="181">
        <f t="shared" si="24"/>
        <v>240000</v>
      </c>
      <c r="R86" s="181">
        <f t="shared" si="17"/>
        <v>255.31914893617022</v>
      </c>
      <c r="S86" s="388"/>
    </row>
    <row r="87" spans="2:21" ht="18" customHeight="1" x14ac:dyDescent="0.25">
      <c r="B87" s="399" t="s">
        <v>183</v>
      </c>
      <c r="C87" s="400" t="s">
        <v>184</v>
      </c>
      <c r="D87" s="415">
        <v>615116</v>
      </c>
      <c r="E87" s="416">
        <v>15</v>
      </c>
      <c r="F87" s="488" t="s">
        <v>281</v>
      </c>
      <c r="G87" s="417">
        <v>80000</v>
      </c>
      <c r="H87" s="417">
        <v>0</v>
      </c>
      <c r="I87" s="417">
        <v>0</v>
      </c>
      <c r="J87" s="417">
        <v>0</v>
      </c>
      <c r="K87" s="417">
        <f t="shared" si="23"/>
        <v>80000</v>
      </c>
      <c r="L87" s="417">
        <v>0</v>
      </c>
      <c r="M87" s="417">
        <v>80000</v>
      </c>
      <c r="N87" s="417">
        <v>0</v>
      </c>
      <c r="O87" s="417">
        <v>0</v>
      </c>
      <c r="P87" s="417">
        <v>0</v>
      </c>
      <c r="Q87" s="417">
        <f t="shared" si="24"/>
        <v>80000</v>
      </c>
      <c r="R87" s="417">
        <f t="shared" si="17"/>
        <v>100</v>
      </c>
    </row>
    <row r="88" spans="2:21" ht="18" customHeight="1" x14ac:dyDescent="0.25">
      <c r="B88" s="399" t="s">
        <v>183</v>
      </c>
      <c r="C88" s="400" t="s">
        <v>184</v>
      </c>
      <c r="D88" s="415">
        <v>615116</v>
      </c>
      <c r="E88" s="416">
        <v>17</v>
      </c>
      <c r="F88" s="488" t="s">
        <v>332</v>
      </c>
      <c r="G88" s="417">
        <v>0</v>
      </c>
      <c r="H88" s="417">
        <v>0</v>
      </c>
      <c r="I88" s="417">
        <v>0</v>
      </c>
      <c r="J88" s="417">
        <v>0</v>
      </c>
      <c r="K88" s="417">
        <f t="shared" si="23"/>
        <v>0</v>
      </c>
      <c r="L88" s="417">
        <v>0</v>
      </c>
      <c r="M88" s="417">
        <v>0</v>
      </c>
      <c r="N88" s="417">
        <v>0</v>
      </c>
      <c r="O88" s="417">
        <v>0</v>
      </c>
      <c r="P88" s="417">
        <v>0</v>
      </c>
      <c r="Q88" s="417">
        <f t="shared" si="24"/>
        <v>0</v>
      </c>
      <c r="R88" s="417">
        <v>0</v>
      </c>
    </row>
    <row r="89" spans="2:21" ht="18" customHeight="1" x14ac:dyDescent="0.25">
      <c r="B89" s="177" t="s">
        <v>183</v>
      </c>
      <c r="C89" s="178" t="s">
        <v>184</v>
      </c>
      <c r="D89" s="179">
        <v>615116</v>
      </c>
      <c r="E89" s="180">
        <v>18</v>
      </c>
      <c r="F89" s="487" t="s">
        <v>331</v>
      </c>
      <c r="G89" s="181">
        <v>100000</v>
      </c>
      <c r="H89" s="181">
        <v>0</v>
      </c>
      <c r="I89" s="181">
        <v>0</v>
      </c>
      <c r="J89" s="181">
        <v>0</v>
      </c>
      <c r="K89" s="181">
        <f t="shared" si="23"/>
        <v>100000</v>
      </c>
      <c r="L89" s="181">
        <v>0</v>
      </c>
      <c r="M89" s="181">
        <v>170000</v>
      </c>
      <c r="N89" s="181">
        <v>0</v>
      </c>
      <c r="O89" s="181">
        <v>0</v>
      </c>
      <c r="P89" s="181">
        <v>0</v>
      </c>
      <c r="Q89" s="181">
        <f t="shared" si="24"/>
        <v>170000</v>
      </c>
      <c r="R89" s="181">
        <f t="shared" ref="R89:R99" si="25">Q89/K89*100</f>
        <v>170</v>
      </c>
      <c r="S89" s="388"/>
      <c r="T89" s="388"/>
    </row>
    <row r="90" spans="2:21" ht="18" customHeight="1" x14ac:dyDescent="0.25">
      <c r="B90" s="399" t="s">
        <v>183</v>
      </c>
      <c r="C90" s="400" t="s">
        <v>184</v>
      </c>
      <c r="D90" s="415">
        <v>615116</v>
      </c>
      <c r="E90" s="416">
        <v>19</v>
      </c>
      <c r="F90" s="489" t="s">
        <v>282</v>
      </c>
      <c r="G90" s="417">
        <v>100000</v>
      </c>
      <c r="H90" s="417">
        <v>0</v>
      </c>
      <c r="I90" s="417">
        <v>0</v>
      </c>
      <c r="J90" s="417">
        <v>0</v>
      </c>
      <c r="K90" s="417">
        <f t="shared" si="23"/>
        <v>100000</v>
      </c>
      <c r="L90" s="417">
        <v>0</v>
      </c>
      <c r="M90" s="417">
        <v>130000</v>
      </c>
      <c r="N90" s="417">
        <v>0</v>
      </c>
      <c r="O90" s="417">
        <v>0</v>
      </c>
      <c r="P90" s="417">
        <v>0</v>
      </c>
      <c r="Q90" s="417">
        <f t="shared" si="24"/>
        <v>130000</v>
      </c>
      <c r="R90" s="417">
        <f t="shared" si="25"/>
        <v>130</v>
      </c>
      <c r="S90" s="527"/>
      <c r="T90" s="388"/>
    </row>
    <row r="91" spans="2:21" ht="18" customHeight="1" x14ac:dyDescent="0.25">
      <c r="B91" s="399" t="s">
        <v>183</v>
      </c>
      <c r="C91" s="400" t="s">
        <v>184</v>
      </c>
      <c r="D91" s="415">
        <v>615116</v>
      </c>
      <c r="E91" s="416">
        <v>22</v>
      </c>
      <c r="F91" s="489" t="s">
        <v>283</v>
      </c>
      <c r="G91" s="417">
        <v>50000</v>
      </c>
      <c r="H91" s="417">
        <v>0</v>
      </c>
      <c r="I91" s="417">
        <v>0</v>
      </c>
      <c r="J91" s="417">
        <v>0</v>
      </c>
      <c r="K91" s="417">
        <f t="shared" si="23"/>
        <v>50000</v>
      </c>
      <c r="L91" s="417">
        <v>0</v>
      </c>
      <c r="M91" s="417">
        <v>50000</v>
      </c>
      <c r="N91" s="417">
        <v>0</v>
      </c>
      <c r="O91" s="417">
        <v>0</v>
      </c>
      <c r="P91" s="417">
        <v>0</v>
      </c>
      <c r="Q91" s="417">
        <f t="shared" si="24"/>
        <v>50000</v>
      </c>
      <c r="R91" s="417">
        <f t="shared" si="25"/>
        <v>100</v>
      </c>
      <c r="S91" s="388"/>
      <c r="T91" s="388"/>
    </row>
    <row r="92" spans="2:21" ht="18" customHeight="1" x14ac:dyDescent="0.25">
      <c r="B92" s="399" t="s">
        <v>183</v>
      </c>
      <c r="C92" s="400" t="s">
        <v>184</v>
      </c>
      <c r="D92" s="415">
        <v>615116</v>
      </c>
      <c r="E92" s="416">
        <v>23</v>
      </c>
      <c r="F92" s="489" t="s">
        <v>417</v>
      </c>
      <c r="G92" s="417">
        <v>194000</v>
      </c>
      <c r="H92" s="417">
        <v>0</v>
      </c>
      <c r="I92" s="417">
        <v>0</v>
      </c>
      <c r="J92" s="417">
        <v>0</v>
      </c>
      <c r="K92" s="417">
        <f t="shared" si="23"/>
        <v>194000</v>
      </c>
      <c r="L92" s="417">
        <v>165000</v>
      </c>
      <c r="M92" s="417">
        <v>80000</v>
      </c>
      <c r="N92" s="417">
        <v>0</v>
      </c>
      <c r="O92" s="417">
        <v>0</v>
      </c>
      <c r="P92" s="417">
        <v>0</v>
      </c>
      <c r="Q92" s="417">
        <f t="shared" si="24"/>
        <v>80000</v>
      </c>
      <c r="R92" s="417">
        <f t="shared" si="25"/>
        <v>41.237113402061851</v>
      </c>
      <c r="S92" s="388"/>
      <c r="T92" s="388"/>
    </row>
    <row r="93" spans="2:21" ht="18" customHeight="1" x14ac:dyDescent="0.25">
      <c r="B93" s="399" t="s">
        <v>183</v>
      </c>
      <c r="C93" s="400" t="s">
        <v>184</v>
      </c>
      <c r="D93" s="415">
        <v>615116</v>
      </c>
      <c r="E93" s="416">
        <v>51</v>
      </c>
      <c r="F93" s="489" t="s">
        <v>284</v>
      </c>
      <c r="G93" s="417">
        <v>150000</v>
      </c>
      <c r="H93" s="417">
        <v>0</v>
      </c>
      <c r="I93" s="417">
        <v>0</v>
      </c>
      <c r="J93" s="417">
        <v>0</v>
      </c>
      <c r="K93" s="181">
        <f t="shared" si="23"/>
        <v>150000</v>
      </c>
      <c r="L93" s="181">
        <v>181086</v>
      </c>
      <c r="M93" s="417">
        <v>180000</v>
      </c>
      <c r="N93" s="417">
        <v>0</v>
      </c>
      <c r="O93" s="417">
        <v>0</v>
      </c>
      <c r="P93" s="417">
        <v>0</v>
      </c>
      <c r="Q93" s="181">
        <f t="shared" si="24"/>
        <v>180000</v>
      </c>
      <c r="R93" s="181">
        <f t="shared" si="25"/>
        <v>120</v>
      </c>
      <c r="S93" s="388"/>
      <c r="T93" s="388"/>
    </row>
    <row r="94" spans="2:21" ht="18" customHeight="1" x14ac:dyDescent="0.25">
      <c r="B94" s="399" t="s">
        <v>183</v>
      </c>
      <c r="C94" s="400" t="s">
        <v>184</v>
      </c>
      <c r="D94" s="415">
        <v>615116</v>
      </c>
      <c r="E94" s="416">
        <v>52</v>
      </c>
      <c r="F94" s="489" t="s">
        <v>337</v>
      </c>
      <c r="G94" s="417">
        <v>0</v>
      </c>
      <c r="H94" s="417">
        <v>0</v>
      </c>
      <c r="I94" s="417">
        <v>0</v>
      </c>
      <c r="J94" s="417">
        <v>0</v>
      </c>
      <c r="K94" s="181">
        <f t="shared" si="23"/>
        <v>0</v>
      </c>
      <c r="L94" s="181">
        <v>0</v>
      </c>
      <c r="M94" s="417">
        <v>0</v>
      </c>
      <c r="N94" s="417">
        <v>0</v>
      </c>
      <c r="O94" s="417">
        <v>0</v>
      </c>
      <c r="P94" s="417">
        <v>0</v>
      </c>
      <c r="Q94" s="181">
        <f t="shared" si="24"/>
        <v>0</v>
      </c>
      <c r="R94" s="181" t="e">
        <f t="shared" si="25"/>
        <v>#DIV/0!</v>
      </c>
      <c r="S94" s="388"/>
      <c r="T94" s="388"/>
    </row>
    <row r="95" spans="2:21" ht="18" customHeight="1" x14ac:dyDescent="0.25">
      <c r="B95" s="399" t="s">
        <v>183</v>
      </c>
      <c r="C95" s="400" t="s">
        <v>184</v>
      </c>
      <c r="D95" s="415">
        <v>615116</v>
      </c>
      <c r="E95" s="416">
        <v>55</v>
      </c>
      <c r="F95" s="489" t="s">
        <v>285</v>
      </c>
      <c r="G95" s="417">
        <v>130000</v>
      </c>
      <c r="H95" s="417">
        <v>0</v>
      </c>
      <c r="I95" s="417">
        <v>0</v>
      </c>
      <c r="J95" s="417">
        <v>0</v>
      </c>
      <c r="K95" s="417">
        <f t="shared" si="23"/>
        <v>130000</v>
      </c>
      <c r="L95" s="417">
        <v>96946</v>
      </c>
      <c r="M95" s="417">
        <v>120000</v>
      </c>
      <c r="N95" s="417">
        <v>0</v>
      </c>
      <c r="O95" s="417">
        <v>0</v>
      </c>
      <c r="P95" s="417">
        <v>0</v>
      </c>
      <c r="Q95" s="417">
        <f t="shared" si="24"/>
        <v>120000</v>
      </c>
      <c r="R95" s="417">
        <f t="shared" si="25"/>
        <v>92.307692307692307</v>
      </c>
      <c r="S95" s="388"/>
      <c r="T95" s="388"/>
    </row>
    <row r="96" spans="2:21" ht="18" customHeight="1" x14ac:dyDescent="0.25">
      <c r="B96" s="399" t="s">
        <v>183</v>
      </c>
      <c r="C96" s="400" t="s">
        <v>184</v>
      </c>
      <c r="D96" s="415">
        <v>615116</v>
      </c>
      <c r="E96" s="416">
        <v>56</v>
      </c>
      <c r="F96" s="489" t="s">
        <v>286</v>
      </c>
      <c r="G96" s="417">
        <v>130000</v>
      </c>
      <c r="H96" s="417">
        <v>0</v>
      </c>
      <c r="I96" s="417">
        <v>0</v>
      </c>
      <c r="J96" s="417">
        <v>0</v>
      </c>
      <c r="K96" s="417">
        <f t="shared" si="23"/>
        <v>130000</v>
      </c>
      <c r="L96" s="417">
        <v>85773</v>
      </c>
      <c r="M96" s="417">
        <v>120000</v>
      </c>
      <c r="N96" s="417">
        <v>0</v>
      </c>
      <c r="O96" s="417">
        <v>0</v>
      </c>
      <c r="P96" s="417">
        <v>0</v>
      </c>
      <c r="Q96" s="417">
        <f t="shared" si="24"/>
        <v>120000</v>
      </c>
      <c r="R96" s="417">
        <f t="shared" si="25"/>
        <v>92.307692307692307</v>
      </c>
      <c r="S96" s="388"/>
      <c r="T96" s="388"/>
    </row>
    <row r="97" spans="1:20" ht="18" customHeight="1" x14ac:dyDescent="0.25">
      <c r="B97" s="399" t="s">
        <v>183</v>
      </c>
      <c r="C97" s="400" t="s">
        <v>184</v>
      </c>
      <c r="D97" s="415">
        <v>615116</v>
      </c>
      <c r="E97" s="416">
        <v>57</v>
      </c>
      <c r="F97" s="489" t="s">
        <v>320</v>
      </c>
      <c r="G97" s="417">
        <v>586000</v>
      </c>
      <c r="H97" s="417">
        <v>0</v>
      </c>
      <c r="I97" s="417">
        <v>0</v>
      </c>
      <c r="J97" s="417">
        <v>0</v>
      </c>
      <c r="K97" s="181">
        <f t="shared" si="23"/>
        <v>586000</v>
      </c>
      <c r="L97" s="181">
        <v>258330</v>
      </c>
      <c r="M97" s="417">
        <v>222000</v>
      </c>
      <c r="N97" s="417">
        <v>0</v>
      </c>
      <c r="O97" s="417">
        <v>0</v>
      </c>
      <c r="P97" s="417">
        <v>0</v>
      </c>
      <c r="Q97" s="181">
        <f t="shared" si="24"/>
        <v>222000</v>
      </c>
      <c r="R97" s="181">
        <f t="shared" si="25"/>
        <v>37.883959044368595</v>
      </c>
      <c r="S97" s="388"/>
      <c r="T97" s="388"/>
    </row>
    <row r="98" spans="1:20" ht="18" customHeight="1" x14ac:dyDescent="0.25">
      <c r="B98" s="177" t="s">
        <v>183</v>
      </c>
      <c r="C98" s="178" t="s">
        <v>184</v>
      </c>
      <c r="D98" s="179">
        <v>615116</v>
      </c>
      <c r="E98" s="180">
        <v>58</v>
      </c>
      <c r="F98" s="490" t="s">
        <v>287</v>
      </c>
      <c r="G98" s="417">
        <v>50000</v>
      </c>
      <c r="H98" s="181">
        <v>0</v>
      </c>
      <c r="I98" s="181">
        <v>0</v>
      </c>
      <c r="J98" s="181">
        <v>0</v>
      </c>
      <c r="K98" s="181">
        <f t="shared" si="23"/>
        <v>50000</v>
      </c>
      <c r="L98" s="181">
        <v>23644</v>
      </c>
      <c r="M98" s="417">
        <v>70000</v>
      </c>
      <c r="N98" s="181">
        <v>0</v>
      </c>
      <c r="O98" s="181">
        <v>0</v>
      </c>
      <c r="P98" s="181">
        <v>0</v>
      </c>
      <c r="Q98" s="181">
        <f t="shared" si="24"/>
        <v>70000</v>
      </c>
      <c r="R98" s="181">
        <f t="shared" si="25"/>
        <v>140</v>
      </c>
    </row>
    <row r="99" spans="1:20" ht="18" customHeight="1" x14ac:dyDescent="0.25">
      <c r="B99" s="177" t="s">
        <v>183</v>
      </c>
      <c r="C99" s="178" t="s">
        <v>184</v>
      </c>
      <c r="D99" s="179">
        <v>615116</v>
      </c>
      <c r="E99" s="180">
        <v>61</v>
      </c>
      <c r="F99" s="490" t="s">
        <v>288</v>
      </c>
      <c r="G99" s="181">
        <v>100000</v>
      </c>
      <c r="H99" s="181">
        <v>0</v>
      </c>
      <c r="I99" s="181">
        <v>0</v>
      </c>
      <c r="J99" s="181">
        <v>0</v>
      </c>
      <c r="K99" s="181">
        <f t="shared" si="23"/>
        <v>100000</v>
      </c>
      <c r="L99" s="181">
        <v>106980</v>
      </c>
      <c r="M99" s="181">
        <v>200000</v>
      </c>
      <c r="N99" s="181">
        <v>0</v>
      </c>
      <c r="O99" s="181">
        <v>0</v>
      </c>
      <c r="P99" s="181">
        <v>0</v>
      </c>
      <c r="Q99" s="181">
        <f t="shared" si="24"/>
        <v>200000</v>
      </c>
      <c r="R99" s="181">
        <f t="shared" si="25"/>
        <v>200</v>
      </c>
    </row>
    <row r="100" spans="1:20" ht="18" customHeight="1" x14ac:dyDescent="0.25">
      <c r="B100" s="399" t="s">
        <v>183</v>
      </c>
      <c r="C100" s="400" t="s">
        <v>184</v>
      </c>
      <c r="D100" s="415">
        <v>615116</v>
      </c>
      <c r="E100" s="416">
        <v>67</v>
      </c>
      <c r="F100" s="489" t="s">
        <v>339</v>
      </c>
      <c r="G100" s="417">
        <v>70000</v>
      </c>
      <c r="H100" s="417">
        <v>0</v>
      </c>
      <c r="I100" s="417">
        <v>0</v>
      </c>
      <c r="J100" s="417">
        <v>0</v>
      </c>
      <c r="K100" s="417">
        <f t="shared" si="23"/>
        <v>70000</v>
      </c>
      <c r="L100" s="417">
        <v>69718</v>
      </c>
      <c r="M100" s="417">
        <v>0</v>
      </c>
      <c r="N100" s="417">
        <v>0</v>
      </c>
      <c r="O100" s="417">
        <v>0</v>
      </c>
      <c r="P100" s="417">
        <v>0</v>
      </c>
      <c r="Q100" s="417">
        <f t="shared" si="24"/>
        <v>0</v>
      </c>
      <c r="R100" s="417">
        <v>0</v>
      </c>
    </row>
    <row r="101" spans="1:20" ht="18" customHeight="1" x14ac:dyDescent="0.25">
      <c r="B101" s="399" t="s">
        <v>183</v>
      </c>
      <c r="C101" s="400" t="s">
        <v>184</v>
      </c>
      <c r="D101" s="415">
        <v>615116</v>
      </c>
      <c r="E101" s="416">
        <v>91</v>
      </c>
      <c r="F101" s="489" t="s">
        <v>289</v>
      </c>
      <c r="G101" s="417">
        <v>30000</v>
      </c>
      <c r="H101" s="417">
        <v>0</v>
      </c>
      <c r="I101" s="417">
        <v>0</v>
      </c>
      <c r="J101" s="417">
        <v>0</v>
      </c>
      <c r="K101" s="417">
        <f t="shared" si="23"/>
        <v>30000</v>
      </c>
      <c r="L101" s="417">
        <v>11817</v>
      </c>
      <c r="M101" s="417">
        <v>35000</v>
      </c>
      <c r="N101" s="417">
        <v>0</v>
      </c>
      <c r="O101" s="417">
        <v>0</v>
      </c>
      <c r="P101" s="417">
        <v>0</v>
      </c>
      <c r="Q101" s="417">
        <f t="shared" si="24"/>
        <v>35000</v>
      </c>
      <c r="R101" s="417">
        <f>Q101/K101*100</f>
        <v>116.66666666666667</v>
      </c>
    </row>
    <row r="102" spans="1:20" ht="18" customHeight="1" x14ac:dyDescent="0.25">
      <c r="A102" s="115"/>
      <c r="B102" s="196" t="s">
        <v>183</v>
      </c>
      <c r="C102" s="197" t="s">
        <v>184</v>
      </c>
      <c r="D102" s="198"/>
      <c r="E102" s="199"/>
      <c r="F102" s="200"/>
      <c r="G102" s="201">
        <f>'[1]Poseban dio'!I633</f>
        <v>0</v>
      </c>
      <c r="H102" s="201">
        <v>0</v>
      </c>
      <c r="I102" s="201">
        <f>'[1]Poseban dio'!K633</f>
        <v>0</v>
      </c>
      <c r="J102" s="201">
        <f>'[1]Poseban dio'!L633</f>
        <v>0</v>
      </c>
      <c r="K102" s="201">
        <f>'[1]Poseban dio'!M633</f>
        <v>0</v>
      </c>
      <c r="L102" s="201">
        <v>0</v>
      </c>
      <c r="M102" s="201">
        <v>0</v>
      </c>
      <c r="N102" s="201">
        <v>0</v>
      </c>
      <c r="O102" s="201">
        <f>'[1]Poseban dio'!P633</f>
        <v>0</v>
      </c>
      <c r="P102" s="201">
        <f>'[1]Poseban dio'!Q633</f>
        <v>0</v>
      </c>
      <c r="Q102" s="201">
        <f>'[1]Poseban dio'!R633</f>
        <v>0</v>
      </c>
      <c r="R102" s="201">
        <v>0</v>
      </c>
    </row>
    <row r="103" spans="1:20" ht="18" customHeight="1" x14ac:dyDescent="0.25">
      <c r="A103" s="115"/>
      <c r="B103" s="150" t="s">
        <v>183</v>
      </c>
      <c r="C103" s="151" t="s">
        <v>184</v>
      </c>
      <c r="D103" s="152">
        <v>615700</v>
      </c>
      <c r="E103" s="153"/>
      <c r="F103" s="183" t="s">
        <v>220</v>
      </c>
      <c r="G103" s="191">
        <f>'[1]Poseban dio'!I677+'[1]Poseban dio'!I504</f>
        <v>0</v>
      </c>
      <c r="H103" s="191">
        <v>0</v>
      </c>
      <c r="I103" s="191">
        <f>'[1]Poseban dio'!K677+'[1]Poseban dio'!K504</f>
        <v>0</v>
      </c>
      <c r="J103" s="191">
        <f>'[1]Poseban dio'!L677+'[1]Poseban dio'!L504</f>
        <v>0</v>
      </c>
      <c r="K103" s="191">
        <f>'[1]Poseban dio'!M677+'[1]Poseban dio'!M504</f>
        <v>0</v>
      </c>
      <c r="L103" s="191">
        <v>0</v>
      </c>
      <c r="M103" s="191">
        <v>0</v>
      </c>
      <c r="N103" s="191">
        <v>0</v>
      </c>
      <c r="O103" s="191">
        <f>'[1]Poseban dio'!P677+'[1]Poseban dio'!P504</f>
        <v>0</v>
      </c>
      <c r="P103" s="191">
        <f>'[1]Poseban dio'!Q677+'[1]Poseban dio'!Q504</f>
        <v>0</v>
      </c>
      <c r="Q103" s="191">
        <f>'[1]Poseban dio'!R677+'[1]Poseban dio'!R504</f>
        <v>0</v>
      </c>
      <c r="R103" s="191">
        <v>0</v>
      </c>
    </row>
    <row r="104" spans="1:20" ht="18" customHeight="1" x14ac:dyDescent="0.25">
      <c r="B104" s="150"/>
      <c r="C104" s="151"/>
      <c r="D104" s="152">
        <v>616200</v>
      </c>
      <c r="E104" s="153"/>
      <c r="F104" s="154" t="s">
        <v>221</v>
      </c>
      <c r="G104" s="191">
        <f t="shared" ref="G104:Q104" si="26">G105</f>
        <v>2700</v>
      </c>
      <c r="H104" s="191">
        <f t="shared" si="26"/>
        <v>0</v>
      </c>
      <c r="I104" s="191">
        <f t="shared" si="26"/>
        <v>0</v>
      </c>
      <c r="J104" s="191">
        <f t="shared" si="26"/>
        <v>0</v>
      </c>
      <c r="K104" s="191">
        <f t="shared" si="26"/>
        <v>2700</v>
      </c>
      <c r="L104" s="191">
        <f t="shared" si="26"/>
        <v>2388</v>
      </c>
      <c r="M104" s="191">
        <f t="shared" si="26"/>
        <v>2500</v>
      </c>
      <c r="N104" s="191">
        <v>0</v>
      </c>
      <c r="O104" s="191">
        <f t="shared" si="26"/>
        <v>0</v>
      </c>
      <c r="P104" s="191">
        <f t="shared" si="26"/>
        <v>0</v>
      </c>
      <c r="Q104" s="191">
        <f t="shared" si="26"/>
        <v>2500</v>
      </c>
      <c r="R104" s="191">
        <f>Q104/K104*100</f>
        <v>92.592592592592595</v>
      </c>
    </row>
    <row r="105" spans="1:20" ht="18" customHeight="1" x14ac:dyDescent="0.25">
      <c r="A105" s="192"/>
      <c r="B105" s="177" t="s">
        <v>183</v>
      </c>
      <c r="C105" s="178" t="s">
        <v>184</v>
      </c>
      <c r="D105" s="202"/>
      <c r="E105" s="203"/>
      <c r="F105" s="174" t="s">
        <v>222</v>
      </c>
      <c r="G105" s="171">
        <v>2700</v>
      </c>
      <c r="H105" s="171">
        <v>0</v>
      </c>
      <c r="I105" s="171">
        <f>'[1]Poseban dio'!K443</f>
        <v>0</v>
      </c>
      <c r="J105" s="171">
        <f>'[1]Poseban dio'!L443</f>
        <v>0</v>
      </c>
      <c r="K105" s="171">
        <v>2700</v>
      </c>
      <c r="L105" s="171">
        <v>2388</v>
      </c>
      <c r="M105" s="171">
        <v>2500</v>
      </c>
      <c r="N105" s="171">
        <v>0</v>
      </c>
      <c r="O105" s="171">
        <f>'[1]Poseban dio'!P443</f>
        <v>0</v>
      </c>
      <c r="P105" s="171">
        <f>'[1]Poseban dio'!Q443</f>
        <v>0</v>
      </c>
      <c r="Q105" s="171">
        <f>SUM(M105:P105)</f>
        <v>2500</v>
      </c>
      <c r="R105" s="171">
        <f>Q105/K105*100</f>
        <v>92.592592592592595</v>
      </c>
    </row>
    <row r="106" spans="1:20" ht="18" customHeight="1" x14ac:dyDescent="0.25">
      <c r="A106" s="204"/>
      <c r="B106" s="150" t="s">
        <v>183</v>
      </c>
      <c r="C106" s="151" t="s">
        <v>184</v>
      </c>
      <c r="D106" s="152">
        <v>616300</v>
      </c>
      <c r="E106" s="153"/>
      <c r="F106" s="154" t="s">
        <v>223</v>
      </c>
      <c r="G106" s="191">
        <v>0</v>
      </c>
      <c r="H106" s="191">
        <v>0</v>
      </c>
      <c r="I106" s="191">
        <f>'[1]Poseban dio'!K444</f>
        <v>0</v>
      </c>
      <c r="J106" s="191">
        <f>'[1]Poseban dio'!L444</f>
        <v>0</v>
      </c>
      <c r="K106" s="191">
        <v>0</v>
      </c>
      <c r="L106" s="191"/>
      <c r="M106" s="191">
        <v>0</v>
      </c>
      <c r="N106" s="191">
        <v>0</v>
      </c>
      <c r="O106" s="191">
        <f>'[1]Poseban dio'!P444</f>
        <v>0</v>
      </c>
      <c r="P106" s="191">
        <f>'[1]Poseban dio'!Q444</f>
        <v>0</v>
      </c>
      <c r="Q106" s="426">
        <f t="shared" ref="Q106:Q107" si="27">SUM(M106:P106)</f>
        <v>0</v>
      </c>
      <c r="R106" s="191">
        <v>0</v>
      </c>
    </row>
    <row r="107" spans="1:20" ht="18" customHeight="1" thickBot="1" x14ac:dyDescent="0.3">
      <c r="A107" s="115"/>
      <c r="B107" s="205"/>
      <c r="C107" s="206"/>
      <c r="D107" s="207">
        <v>999999</v>
      </c>
      <c r="E107" s="208"/>
      <c r="F107" s="209" t="s">
        <v>224</v>
      </c>
      <c r="G107" s="210">
        <v>15400</v>
      </c>
      <c r="H107" s="210">
        <v>0</v>
      </c>
      <c r="I107" s="210">
        <f>'[1]Poseban dio'!K3329</f>
        <v>0</v>
      </c>
      <c r="J107" s="210">
        <f>'[1]Poseban dio'!L3329</f>
        <v>0</v>
      </c>
      <c r="K107" s="210">
        <f>SUM(G107:J107)</f>
        <v>15400</v>
      </c>
      <c r="L107" s="210">
        <v>0</v>
      </c>
      <c r="M107" s="210">
        <v>20000</v>
      </c>
      <c r="N107" s="210">
        <v>0</v>
      </c>
      <c r="O107" s="210">
        <f>'[1]Poseban dio'!P3329</f>
        <v>0</v>
      </c>
      <c r="P107" s="210">
        <f>'[1]Poseban dio'!Q3329</f>
        <v>0</v>
      </c>
      <c r="Q107" s="175">
        <f t="shared" si="27"/>
        <v>20000</v>
      </c>
      <c r="R107" s="210">
        <f>Q107/K107*100</f>
        <v>129.87012987012986</v>
      </c>
    </row>
    <row r="108" spans="1:20" ht="20.100000000000001" customHeight="1" thickTop="1" thickBot="1" x14ac:dyDescent="0.3">
      <c r="B108" s="211"/>
      <c r="C108" s="212"/>
      <c r="D108" s="213"/>
      <c r="E108" s="214"/>
      <c r="F108" s="215" t="s">
        <v>225</v>
      </c>
      <c r="G108" s="216">
        <f t="shared" ref="G108:Q108" si="28">G7+G10+G11+G76+G77+G104+G106+G107+G103</f>
        <v>8050000</v>
      </c>
      <c r="H108" s="216">
        <f t="shared" si="28"/>
        <v>0</v>
      </c>
      <c r="I108" s="216">
        <f t="shared" si="28"/>
        <v>0</v>
      </c>
      <c r="J108" s="216">
        <f t="shared" si="28"/>
        <v>0</v>
      </c>
      <c r="K108" s="216">
        <f t="shared" si="28"/>
        <v>8050000</v>
      </c>
      <c r="L108" s="216">
        <f t="shared" si="28"/>
        <v>5553092.0199999996</v>
      </c>
      <c r="M108" s="216">
        <f t="shared" si="28"/>
        <v>8978000</v>
      </c>
      <c r="N108" s="216">
        <f t="shared" si="28"/>
        <v>0</v>
      </c>
      <c r="O108" s="216">
        <f t="shared" si="28"/>
        <v>0</v>
      </c>
      <c r="P108" s="216">
        <f t="shared" si="28"/>
        <v>0</v>
      </c>
      <c r="Q108" s="216">
        <f t="shared" si="28"/>
        <v>8978000</v>
      </c>
      <c r="R108" s="216">
        <f>Q108/K108*100</f>
        <v>111.52795031055899</v>
      </c>
    </row>
    <row r="109" spans="1:20" ht="35.1" customHeight="1" thickTop="1" x14ac:dyDescent="0.25">
      <c r="A109" s="217"/>
      <c r="B109" s="218"/>
      <c r="C109" s="219"/>
      <c r="D109" s="220"/>
      <c r="E109" s="221"/>
      <c r="F109" s="222"/>
      <c r="G109" s="223"/>
      <c r="H109" s="223"/>
      <c r="I109" s="223"/>
      <c r="J109" s="223"/>
      <c r="K109" s="223"/>
      <c r="L109" s="223"/>
      <c r="M109" s="223"/>
      <c r="N109" s="223"/>
      <c r="O109" s="223"/>
      <c r="P109" s="223"/>
      <c r="Q109" s="223"/>
    </row>
    <row r="110" spans="1:20" ht="60" customHeight="1" x14ac:dyDescent="0.25">
      <c r="A110" s="217"/>
      <c r="B110" s="218"/>
      <c r="C110" s="219"/>
      <c r="D110" s="220"/>
      <c r="E110" s="221"/>
      <c r="F110" s="222"/>
      <c r="G110" s="223"/>
      <c r="H110" s="223"/>
      <c r="I110" s="223"/>
      <c r="J110" s="223"/>
      <c r="K110" s="223"/>
      <c r="L110" s="223"/>
      <c r="M110" s="223"/>
      <c r="N110" s="223"/>
      <c r="O110" s="223"/>
      <c r="P110" s="223"/>
      <c r="Q110" s="223"/>
      <c r="S110">
        <v>11</v>
      </c>
    </row>
    <row r="111" spans="1:20" ht="45" customHeight="1" thickBot="1" x14ac:dyDescent="0.3">
      <c r="A111" s="217"/>
      <c r="B111" s="608"/>
      <c r="C111" s="608"/>
      <c r="D111" s="608"/>
      <c r="E111" s="608"/>
      <c r="F111" s="608"/>
      <c r="G111" s="223"/>
      <c r="H111" s="223"/>
      <c r="I111" s="223"/>
      <c r="J111" s="223"/>
      <c r="K111" s="223"/>
      <c r="L111" s="223"/>
      <c r="M111" s="223"/>
      <c r="N111" s="223"/>
      <c r="O111" s="223"/>
      <c r="P111" s="223"/>
      <c r="Q111" s="223"/>
    </row>
    <row r="112" spans="1:20" ht="16.5" thickTop="1" thickBot="1" x14ac:dyDescent="0.3">
      <c r="B112" s="593" t="s">
        <v>41</v>
      </c>
      <c r="C112" s="593" t="s">
        <v>168</v>
      </c>
      <c r="D112" s="595" t="s">
        <v>93</v>
      </c>
      <c r="E112" s="597" t="s">
        <v>169</v>
      </c>
      <c r="F112" s="599" t="s">
        <v>170</v>
      </c>
      <c r="G112" s="601" t="s">
        <v>354</v>
      </c>
      <c r="H112" s="602"/>
      <c r="I112" s="602"/>
      <c r="J112" s="602"/>
      <c r="K112" s="603"/>
      <c r="L112" s="137" t="s">
        <v>357</v>
      </c>
      <c r="M112" s="604" t="s">
        <v>416</v>
      </c>
      <c r="N112" s="605"/>
      <c r="O112" s="605"/>
      <c r="P112" s="605"/>
      <c r="Q112" s="605"/>
      <c r="R112" s="606" t="s">
        <v>394</v>
      </c>
    </row>
    <row r="113" spans="1:18" ht="69" thickTop="1" thickBot="1" x14ac:dyDescent="0.3">
      <c r="B113" s="594"/>
      <c r="C113" s="594"/>
      <c r="D113" s="596"/>
      <c r="E113" s="598"/>
      <c r="F113" s="600"/>
      <c r="G113" s="131" t="s">
        <v>262</v>
      </c>
      <c r="H113" s="482" t="s">
        <v>45</v>
      </c>
      <c r="I113" s="131" t="s">
        <v>46</v>
      </c>
      <c r="J113" s="131" t="s">
        <v>47</v>
      </c>
      <c r="K113" s="131" t="s">
        <v>263</v>
      </c>
      <c r="L113" s="131" t="s">
        <v>358</v>
      </c>
      <c r="M113" s="131" t="s">
        <v>262</v>
      </c>
      <c r="N113" s="131" t="s">
        <v>45</v>
      </c>
      <c r="O113" s="131" t="s">
        <v>46</v>
      </c>
      <c r="P113" s="131" t="s">
        <v>47</v>
      </c>
      <c r="Q113" s="131" t="s">
        <v>263</v>
      </c>
      <c r="R113" s="607"/>
    </row>
    <row r="114" spans="1:18" ht="16.5" thickTop="1" thickBot="1" x14ac:dyDescent="0.3">
      <c r="B114" s="133">
        <v>1</v>
      </c>
      <c r="C114" s="133">
        <v>2</v>
      </c>
      <c r="D114" s="134">
        <v>3</v>
      </c>
      <c r="E114" s="135">
        <v>4</v>
      </c>
      <c r="F114" s="136">
        <v>5</v>
      </c>
      <c r="G114" s="479">
        <v>6</v>
      </c>
      <c r="H114" s="479">
        <v>7</v>
      </c>
      <c r="I114" s="479">
        <v>8</v>
      </c>
      <c r="J114" s="479">
        <v>9</v>
      </c>
      <c r="K114" s="479">
        <v>10</v>
      </c>
      <c r="L114" s="479">
        <v>11</v>
      </c>
      <c r="M114" s="479">
        <v>12</v>
      </c>
      <c r="N114" s="479">
        <v>13</v>
      </c>
      <c r="O114" s="479">
        <v>14</v>
      </c>
      <c r="P114" s="479">
        <v>15</v>
      </c>
      <c r="Q114" s="479">
        <v>16</v>
      </c>
      <c r="R114" s="480" t="s">
        <v>171</v>
      </c>
    </row>
    <row r="115" spans="1:18" ht="18" customHeight="1" thickTop="1" thickBot="1" x14ac:dyDescent="0.3">
      <c r="B115" s="138"/>
      <c r="C115" s="139"/>
      <c r="D115" s="140">
        <v>821000</v>
      </c>
      <c r="E115" s="141"/>
      <c r="F115" s="142" t="s">
        <v>388</v>
      </c>
      <c r="G115" s="481">
        <f t="shared" ref="G115:L115" si="29">SUM(G116:G122)</f>
        <v>615000</v>
      </c>
      <c r="H115" s="481">
        <f t="shared" si="29"/>
        <v>0</v>
      </c>
      <c r="I115" s="481">
        <f t="shared" si="29"/>
        <v>0</v>
      </c>
      <c r="J115" s="481">
        <f t="shared" si="29"/>
        <v>0</v>
      </c>
      <c r="K115" s="481">
        <f t="shared" si="29"/>
        <v>615000</v>
      </c>
      <c r="L115" s="481">
        <f t="shared" si="29"/>
        <v>604992</v>
      </c>
      <c r="M115" s="481">
        <f>SUM(M116:M122)</f>
        <v>872000</v>
      </c>
      <c r="N115" s="481">
        <f>SUM(N116:N122)</f>
        <v>0</v>
      </c>
      <c r="O115" s="481">
        <f>SUM(O116:O122)</f>
        <v>0</v>
      </c>
      <c r="P115" s="481">
        <f>SUM(P116:P122)</f>
        <v>0</v>
      </c>
      <c r="Q115" s="481">
        <f>SUM(M115:P115)</f>
        <v>872000</v>
      </c>
      <c r="R115" s="481">
        <f t="shared" ref="R115:R125" si="30">Q115/K115*100</f>
        <v>141.78861788617888</v>
      </c>
    </row>
    <row r="116" spans="1:18" ht="18" customHeight="1" thickTop="1" thickBot="1" x14ac:dyDescent="0.3">
      <c r="B116" s="177"/>
      <c r="C116" s="178"/>
      <c r="D116" s="179">
        <v>821100</v>
      </c>
      <c r="E116" s="180"/>
      <c r="F116" s="173" t="s">
        <v>266</v>
      </c>
      <c r="G116" s="462">
        <v>0</v>
      </c>
      <c r="H116" s="462">
        <v>0</v>
      </c>
      <c r="I116" s="462">
        <v>0</v>
      </c>
      <c r="J116" s="462">
        <f>'[1]Poseban dio'!L3237+'[1]Poseban dio'!L189+'[1]Poseban dio'!L2190+'[1]Poseban dio'!L216</f>
        <v>0</v>
      </c>
      <c r="K116" s="449">
        <f t="shared" ref="K116:K124" si="31">SUM(G116:J116)</f>
        <v>0</v>
      </c>
      <c r="L116" s="449"/>
      <c r="M116" s="462">
        <v>0</v>
      </c>
      <c r="N116" s="462">
        <v>0</v>
      </c>
      <c r="O116" s="462">
        <v>0</v>
      </c>
      <c r="P116" s="462">
        <v>0</v>
      </c>
      <c r="Q116" s="463">
        <f t="shared" ref="Q116:Q125" si="32">SUM(M116:P116)</f>
        <v>0</v>
      </c>
      <c r="R116" s="462">
        <v>0</v>
      </c>
    </row>
    <row r="117" spans="1:18" ht="18" customHeight="1" thickTop="1" thickBot="1" x14ac:dyDescent="0.3">
      <c r="A117" s="115"/>
      <c r="B117" s="144"/>
      <c r="C117" s="145"/>
      <c r="D117" s="146">
        <v>821200</v>
      </c>
      <c r="E117" s="147"/>
      <c r="F117" s="148" t="s">
        <v>259</v>
      </c>
      <c r="G117" s="166">
        <v>0</v>
      </c>
      <c r="H117" s="166">
        <v>0</v>
      </c>
      <c r="I117" s="166">
        <v>0</v>
      </c>
      <c r="J117" s="166">
        <v>0</v>
      </c>
      <c r="K117" s="428">
        <f t="shared" si="31"/>
        <v>0</v>
      </c>
      <c r="L117" s="449"/>
      <c r="M117" s="166">
        <v>0</v>
      </c>
      <c r="N117" s="166">
        <v>0</v>
      </c>
      <c r="O117" s="166">
        <v>0</v>
      </c>
      <c r="P117" s="166">
        <v>0</v>
      </c>
      <c r="Q117" s="427">
        <f t="shared" si="32"/>
        <v>0</v>
      </c>
      <c r="R117" s="166">
        <v>0</v>
      </c>
    </row>
    <row r="118" spans="1:18" ht="18" customHeight="1" thickTop="1" thickBot="1" x14ac:dyDescent="0.3">
      <c r="A118" s="115"/>
      <c r="B118" s="399" t="s">
        <v>183</v>
      </c>
      <c r="C118" s="400" t="s">
        <v>184</v>
      </c>
      <c r="D118" s="415">
        <v>821300</v>
      </c>
      <c r="E118" s="416"/>
      <c r="F118" s="403" t="s">
        <v>260</v>
      </c>
      <c r="G118" s="414">
        <v>95000</v>
      </c>
      <c r="H118" s="414">
        <v>0</v>
      </c>
      <c r="I118" s="414">
        <v>0</v>
      </c>
      <c r="J118" s="414">
        <v>0</v>
      </c>
      <c r="K118" s="428">
        <f t="shared" si="31"/>
        <v>95000</v>
      </c>
      <c r="L118" s="449">
        <v>32026</v>
      </c>
      <c r="M118" s="414">
        <v>40000</v>
      </c>
      <c r="N118" s="414">
        <v>0</v>
      </c>
      <c r="O118" s="414">
        <v>0</v>
      </c>
      <c r="P118" s="414">
        <v>0</v>
      </c>
      <c r="Q118" s="428">
        <f t="shared" si="32"/>
        <v>40000</v>
      </c>
      <c r="R118" s="414">
        <f t="shared" si="30"/>
        <v>42.105263157894733</v>
      </c>
    </row>
    <row r="119" spans="1:18" ht="18" customHeight="1" thickTop="1" thickBot="1" x14ac:dyDescent="0.3">
      <c r="A119" s="115"/>
      <c r="B119" s="144"/>
      <c r="C119" s="145"/>
      <c r="D119" s="146">
        <v>821400</v>
      </c>
      <c r="E119" s="147"/>
      <c r="F119" s="148" t="s">
        <v>267</v>
      </c>
      <c r="G119" s="166">
        <v>0</v>
      </c>
      <c r="H119" s="166">
        <v>0</v>
      </c>
      <c r="I119" s="166">
        <v>0</v>
      </c>
      <c r="J119" s="166">
        <f>'[1]Poseban dio'!L3305+'[1]Poseban dio'!L192</f>
        <v>0</v>
      </c>
      <c r="K119" s="427">
        <f t="shared" si="31"/>
        <v>0</v>
      </c>
      <c r="L119" s="463"/>
      <c r="M119" s="166">
        <v>0</v>
      </c>
      <c r="N119" s="166">
        <v>0</v>
      </c>
      <c r="O119" s="166">
        <f>'[1]Poseban dio'!P3305+'[1]Poseban dio'!P192</f>
        <v>0</v>
      </c>
      <c r="P119" s="166">
        <f>'[1]Poseban dio'!Q3305+'[1]Poseban dio'!Q192</f>
        <v>0</v>
      </c>
      <c r="Q119" s="427">
        <f t="shared" si="32"/>
        <v>0</v>
      </c>
      <c r="R119" s="414">
        <v>0</v>
      </c>
    </row>
    <row r="120" spans="1:18" ht="18" customHeight="1" thickTop="1" thickBot="1" x14ac:dyDescent="0.3">
      <c r="B120" s="177"/>
      <c r="C120" s="178"/>
      <c r="D120" s="179">
        <v>821500</v>
      </c>
      <c r="E120" s="180"/>
      <c r="F120" s="173" t="s">
        <v>268</v>
      </c>
      <c r="G120" s="171">
        <v>0</v>
      </c>
      <c r="H120" s="171">
        <v>0</v>
      </c>
      <c r="I120" s="171">
        <v>0</v>
      </c>
      <c r="J120" s="171">
        <v>0</v>
      </c>
      <c r="K120" s="427">
        <f t="shared" si="31"/>
        <v>0</v>
      </c>
      <c r="L120" s="463"/>
      <c r="M120" s="171">
        <v>0</v>
      </c>
      <c r="N120" s="171">
        <v>0</v>
      </c>
      <c r="O120" s="171">
        <v>0</v>
      </c>
      <c r="P120" s="171">
        <v>0</v>
      </c>
      <c r="Q120" s="427">
        <f t="shared" si="32"/>
        <v>0</v>
      </c>
      <c r="R120" s="414">
        <v>0</v>
      </c>
    </row>
    <row r="121" spans="1:18" ht="18" customHeight="1" thickTop="1" x14ac:dyDescent="0.25">
      <c r="B121" s="177"/>
      <c r="C121" s="178"/>
      <c r="D121" s="179">
        <v>821500</v>
      </c>
      <c r="E121" s="180"/>
      <c r="F121" s="173" t="s">
        <v>226</v>
      </c>
      <c r="G121" s="171">
        <v>0</v>
      </c>
      <c r="H121" s="171">
        <v>0</v>
      </c>
      <c r="I121" s="171">
        <v>0</v>
      </c>
      <c r="J121" s="171">
        <v>0</v>
      </c>
      <c r="K121" s="427">
        <f t="shared" si="31"/>
        <v>0</v>
      </c>
      <c r="L121" s="463"/>
      <c r="M121" s="171">
        <v>0</v>
      </c>
      <c r="N121" s="171">
        <v>0</v>
      </c>
      <c r="O121" s="171">
        <v>0</v>
      </c>
      <c r="P121" s="171">
        <v>0</v>
      </c>
      <c r="Q121" s="427">
        <f t="shared" si="32"/>
        <v>0</v>
      </c>
      <c r="R121" s="414">
        <v>0</v>
      </c>
    </row>
    <row r="122" spans="1:18" ht="18" customHeight="1" x14ac:dyDescent="0.25">
      <c r="B122" s="177"/>
      <c r="C122" s="178"/>
      <c r="D122" s="202">
        <v>821600</v>
      </c>
      <c r="E122" s="203"/>
      <c r="F122" s="518" t="s">
        <v>269</v>
      </c>
      <c r="G122" s="383">
        <f>G123</f>
        <v>520000</v>
      </c>
      <c r="H122" s="383">
        <v>0</v>
      </c>
      <c r="I122" s="383">
        <v>0</v>
      </c>
      <c r="J122" s="383">
        <v>0</v>
      </c>
      <c r="K122" s="315">
        <f t="shared" ref="K122:K123" si="33">SUM(G122:J122)</f>
        <v>520000</v>
      </c>
      <c r="L122" s="315">
        <v>572966</v>
      </c>
      <c r="M122" s="383">
        <f>M123</f>
        <v>832000</v>
      </c>
      <c r="N122" s="383">
        <v>0</v>
      </c>
      <c r="O122" s="383">
        <v>0</v>
      </c>
      <c r="P122" s="383">
        <v>0</v>
      </c>
      <c r="Q122" s="315">
        <f t="shared" ref="Q122:Q123" si="34">SUM(M122:P122)</f>
        <v>832000</v>
      </c>
      <c r="R122" s="519">
        <f t="shared" si="30"/>
        <v>160</v>
      </c>
    </row>
    <row r="123" spans="1:18" ht="18" customHeight="1" thickBot="1" x14ac:dyDescent="0.3">
      <c r="B123" s="399"/>
      <c r="C123" s="400"/>
      <c r="D123" s="415">
        <v>821612</v>
      </c>
      <c r="E123" s="416"/>
      <c r="F123" s="517" t="s">
        <v>337</v>
      </c>
      <c r="G123" s="417">
        <v>520000</v>
      </c>
      <c r="H123" s="417">
        <v>0</v>
      </c>
      <c r="I123" s="417">
        <v>0</v>
      </c>
      <c r="J123" s="417">
        <v>0</v>
      </c>
      <c r="K123" s="417">
        <f t="shared" si="33"/>
        <v>520000</v>
      </c>
      <c r="L123" s="417">
        <v>572966</v>
      </c>
      <c r="M123" s="417">
        <v>832000</v>
      </c>
      <c r="N123" s="417">
        <v>0</v>
      </c>
      <c r="O123" s="417">
        <v>0</v>
      </c>
      <c r="P123" s="417">
        <v>0</v>
      </c>
      <c r="Q123" s="417">
        <f t="shared" si="34"/>
        <v>832000</v>
      </c>
      <c r="R123" s="414">
        <f t="shared" si="30"/>
        <v>160</v>
      </c>
    </row>
    <row r="124" spans="1:18" ht="15" customHeight="1" thickTop="1" thickBot="1" x14ac:dyDescent="0.3">
      <c r="A124" s="204"/>
      <c r="B124" s="196" t="s">
        <v>227</v>
      </c>
      <c r="C124" s="197" t="s">
        <v>184</v>
      </c>
      <c r="D124" s="198">
        <v>822500</v>
      </c>
      <c r="E124" s="199"/>
      <c r="F124" s="209" t="s">
        <v>228</v>
      </c>
      <c r="G124" s="201">
        <v>0</v>
      </c>
      <c r="H124" s="201">
        <v>0</v>
      </c>
      <c r="I124" s="201">
        <v>0</v>
      </c>
      <c r="J124" s="201">
        <v>0</v>
      </c>
      <c r="K124" s="478">
        <f t="shared" si="31"/>
        <v>0</v>
      </c>
      <c r="L124" s="478"/>
      <c r="M124" s="201">
        <v>0</v>
      </c>
      <c r="N124" s="201">
        <v>0</v>
      </c>
      <c r="O124" s="201">
        <v>0</v>
      </c>
      <c r="P124" s="201">
        <v>0</v>
      </c>
      <c r="Q124" s="427">
        <f t="shared" si="32"/>
        <v>0</v>
      </c>
      <c r="R124" s="201">
        <v>0</v>
      </c>
    </row>
    <row r="125" spans="1:18" ht="20.100000000000001" customHeight="1" thickTop="1" thickBot="1" x14ac:dyDescent="0.3">
      <c r="A125" s="224"/>
      <c r="B125" s="211"/>
      <c r="C125" s="212"/>
      <c r="D125" s="213"/>
      <c r="E125" s="214"/>
      <c r="F125" s="215" t="s">
        <v>391</v>
      </c>
      <c r="G125" s="216">
        <f t="shared" ref="G125:P125" si="35">G115+G124</f>
        <v>615000</v>
      </c>
      <c r="H125" s="216">
        <f t="shared" si="35"/>
        <v>0</v>
      </c>
      <c r="I125" s="216">
        <f t="shared" si="35"/>
        <v>0</v>
      </c>
      <c r="J125" s="216">
        <f t="shared" si="35"/>
        <v>0</v>
      </c>
      <c r="K125" s="216">
        <f t="shared" si="35"/>
        <v>615000</v>
      </c>
      <c r="L125" s="216">
        <f t="shared" si="35"/>
        <v>604992</v>
      </c>
      <c r="M125" s="216">
        <f t="shared" si="35"/>
        <v>872000</v>
      </c>
      <c r="N125" s="216">
        <f t="shared" si="35"/>
        <v>0</v>
      </c>
      <c r="O125" s="216">
        <f t="shared" si="35"/>
        <v>0</v>
      </c>
      <c r="P125" s="216">
        <f t="shared" si="35"/>
        <v>0</v>
      </c>
      <c r="Q125" s="216">
        <f t="shared" si="32"/>
        <v>872000</v>
      </c>
      <c r="R125" s="216">
        <f t="shared" si="30"/>
        <v>141.78861788617888</v>
      </c>
    </row>
    <row r="126" spans="1:18" ht="15.75" thickTop="1" x14ac:dyDescent="0.25">
      <c r="A126" s="224"/>
      <c r="B126" s="225"/>
      <c r="C126" s="226"/>
      <c r="D126" s="227"/>
      <c r="E126" s="228"/>
      <c r="F126" s="229"/>
      <c r="G126" s="230"/>
      <c r="H126" s="230"/>
      <c r="I126" s="230"/>
      <c r="J126" s="230"/>
      <c r="K126" s="230"/>
      <c r="L126" s="230"/>
      <c r="M126" s="230"/>
      <c r="N126" s="230"/>
      <c r="O126" s="230"/>
      <c r="P126" s="230"/>
      <c r="Q126" s="230"/>
    </row>
    <row r="127" spans="1:18" ht="15.75" thickBot="1" x14ac:dyDescent="0.3">
      <c r="A127" s="224"/>
      <c r="B127" s="609"/>
      <c r="C127" s="609"/>
      <c r="D127" s="609"/>
      <c r="E127" s="609"/>
      <c r="F127" s="609"/>
      <c r="G127" s="230"/>
      <c r="H127" s="230"/>
      <c r="I127" s="230"/>
      <c r="J127" s="230"/>
      <c r="K127" s="230"/>
      <c r="L127" s="230"/>
      <c r="M127" s="230"/>
      <c r="N127" s="230"/>
      <c r="O127" s="230"/>
      <c r="P127" s="230"/>
      <c r="Q127" s="230"/>
    </row>
    <row r="128" spans="1:18" ht="16.5" thickTop="1" thickBot="1" x14ac:dyDescent="0.3">
      <c r="A128" s="224"/>
      <c r="B128" s="593" t="s">
        <v>41</v>
      </c>
      <c r="C128" s="593" t="s">
        <v>168</v>
      </c>
      <c r="D128" s="595" t="s">
        <v>93</v>
      </c>
      <c r="E128" s="597" t="s">
        <v>169</v>
      </c>
      <c r="F128" s="599" t="s">
        <v>170</v>
      </c>
      <c r="G128" s="601" t="s">
        <v>355</v>
      </c>
      <c r="H128" s="602"/>
      <c r="I128" s="602"/>
      <c r="J128" s="602"/>
      <c r="K128" s="603"/>
      <c r="L128" s="137" t="s">
        <v>357</v>
      </c>
      <c r="M128" s="604" t="s">
        <v>416</v>
      </c>
      <c r="N128" s="605"/>
      <c r="O128" s="605"/>
      <c r="P128" s="605"/>
      <c r="Q128" s="605"/>
      <c r="R128" s="606" t="s">
        <v>393</v>
      </c>
    </row>
    <row r="129" spans="1:19" ht="69" thickTop="1" thickBot="1" x14ac:dyDescent="0.3">
      <c r="A129" s="224"/>
      <c r="B129" s="594"/>
      <c r="C129" s="594"/>
      <c r="D129" s="596"/>
      <c r="E129" s="598"/>
      <c r="F129" s="600"/>
      <c r="G129" s="131" t="s">
        <v>262</v>
      </c>
      <c r="H129" s="482" t="s">
        <v>45</v>
      </c>
      <c r="I129" s="131" t="s">
        <v>46</v>
      </c>
      <c r="J129" s="131" t="s">
        <v>47</v>
      </c>
      <c r="K129" s="131" t="s">
        <v>263</v>
      </c>
      <c r="L129" s="131" t="s">
        <v>358</v>
      </c>
      <c r="M129" s="131" t="s">
        <v>271</v>
      </c>
      <c r="N129" s="131" t="s">
        <v>45</v>
      </c>
      <c r="O129" s="131" t="s">
        <v>46</v>
      </c>
      <c r="P129" s="131" t="s">
        <v>47</v>
      </c>
      <c r="Q129" s="131" t="s">
        <v>263</v>
      </c>
      <c r="R129" s="607"/>
    </row>
    <row r="130" spans="1:19" ht="18" customHeight="1" thickTop="1" thickBot="1" x14ac:dyDescent="0.3">
      <c r="A130" s="224"/>
      <c r="B130" s="133">
        <v>1</v>
      </c>
      <c r="C130" s="133">
        <v>2</v>
      </c>
      <c r="D130" s="134">
        <v>3</v>
      </c>
      <c r="E130" s="135">
        <v>4</v>
      </c>
      <c r="F130" s="136">
        <v>5</v>
      </c>
      <c r="G130" s="137">
        <v>6</v>
      </c>
      <c r="H130" s="137">
        <v>7</v>
      </c>
      <c r="I130" s="137">
        <v>8</v>
      </c>
      <c r="J130" s="137">
        <v>9</v>
      </c>
      <c r="K130" s="137">
        <v>10</v>
      </c>
      <c r="L130" s="137">
        <v>11</v>
      </c>
      <c r="M130" s="137">
        <v>12</v>
      </c>
      <c r="N130" s="137">
        <v>13</v>
      </c>
      <c r="O130" s="137">
        <v>14</v>
      </c>
      <c r="P130" s="137">
        <v>15</v>
      </c>
      <c r="Q130" s="137">
        <v>16</v>
      </c>
      <c r="R130" s="132" t="s">
        <v>171</v>
      </c>
    </row>
    <row r="131" spans="1:19" ht="18" customHeight="1" thickTop="1" x14ac:dyDescent="0.25">
      <c r="B131" s="196" t="s">
        <v>183</v>
      </c>
      <c r="C131" s="197" t="s">
        <v>184</v>
      </c>
      <c r="D131" s="198">
        <v>823200</v>
      </c>
      <c r="E131" s="199"/>
      <c r="F131" s="200" t="s">
        <v>229</v>
      </c>
      <c r="G131" s="201">
        <v>130000</v>
      </c>
      <c r="H131" s="201">
        <v>0</v>
      </c>
      <c r="I131" s="201">
        <f>'[1]Poseban dio'!K445</f>
        <v>0</v>
      </c>
      <c r="J131" s="201">
        <f>'[1]Poseban dio'!L445</f>
        <v>0</v>
      </c>
      <c r="K131" s="201">
        <f>SUM(G131:J131)</f>
        <v>130000</v>
      </c>
      <c r="L131" s="201">
        <v>125582</v>
      </c>
      <c r="M131" s="201">
        <v>130000</v>
      </c>
      <c r="N131" s="201">
        <v>0</v>
      </c>
      <c r="O131" s="201">
        <f>'[1]Poseban dio'!P445</f>
        <v>0</v>
      </c>
      <c r="P131" s="201">
        <f>'[1]Poseban dio'!Q445</f>
        <v>0</v>
      </c>
      <c r="Q131" s="201">
        <f>SUM(M131:P131)</f>
        <v>130000</v>
      </c>
      <c r="R131" s="201">
        <f>Q131/K131*100</f>
        <v>100</v>
      </c>
    </row>
    <row r="132" spans="1:19" ht="18" customHeight="1" thickBot="1" x14ac:dyDescent="0.3">
      <c r="B132" s="205" t="s">
        <v>183</v>
      </c>
      <c r="C132" s="206" t="s">
        <v>184</v>
      </c>
      <c r="D132" s="231">
        <v>823300</v>
      </c>
      <c r="E132" s="199"/>
      <c r="F132" s="232" t="s">
        <v>270</v>
      </c>
      <c r="G132" s="233">
        <v>0</v>
      </c>
      <c r="H132" s="233">
        <v>0</v>
      </c>
      <c r="I132" s="233">
        <f>'[1]Poseban dio'!K446</f>
        <v>0</v>
      </c>
      <c r="J132" s="233">
        <f>'[1]Poseban dio'!L446</f>
        <v>0</v>
      </c>
      <c r="K132" s="201">
        <f>SUM(G132:J132)</f>
        <v>0</v>
      </c>
      <c r="L132" s="201"/>
      <c r="M132" s="233">
        <v>0</v>
      </c>
      <c r="N132" s="233">
        <v>0</v>
      </c>
      <c r="O132" s="233">
        <f>'[1]Poseban dio'!P446</f>
        <v>0</v>
      </c>
      <c r="P132" s="233">
        <f>'[1]Poseban dio'!Q446</f>
        <v>0</v>
      </c>
      <c r="Q132" s="233">
        <v>0</v>
      </c>
      <c r="R132" s="233" t="e">
        <f>Q132/K132*100</f>
        <v>#DIV/0!</v>
      </c>
    </row>
    <row r="133" spans="1:19" ht="21.95" customHeight="1" thickTop="1" thickBot="1" x14ac:dyDescent="0.3">
      <c r="B133" s="211"/>
      <c r="C133" s="212"/>
      <c r="D133" s="477"/>
      <c r="E133" s="214"/>
      <c r="F133" s="215" t="s">
        <v>40</v>
      </c>
      <c r="G133" s="216">
        <f t="shared" ref="G133:L133" si="36">G131+G132</f>
        <v>130000</v>
      </c>
      <c r="H133" s="216">
        <f t="shared" si="36"/>
        <v>0</v>
      </c>
      <c r="I133" s="216">
        <f t="shared" si="36"/>
        <v>0</v>
      </c>
      <c r="J133" s="216">
        <f t="shared" si="36"/>
        <v>0</v>
      </c>
      <c r="K133" s="216">
        <f t="shared" si="36"/>
        <v>130000</v>
      </c>
      <c r="L133" s="216">
        <f t="shared" si="36"/>
        <v>125582</v>
      </c>
      <c r="M133" s="216">
        <f>M131+M132</f>
        <v>130000</v>
      </c>
      <c r="N133" s="216">
        <f>N131+N132</f>
        <v>0</v>
      </c>
      <c r="O133" s="216">
        <f>O131+O132</f>
        <v>0</v>
      </c>
      <c r="P133" s="216">
        <f>P131+P132</f>
        <v>0</v>
      </c>
      <c r="Q133" s="216">
        <f>SUM(M133:P133)</f>
        <v>130000</v>
      </c>
      <c r="R133" s="216">
        <f>Q133/K133*100</f>
        <v>100</v>
      </c>
    </row>
    <row r="134" spans="1:19" ht="15.75" thickTop="1" x14ac:dyDescent="0.25">
      <c r="A134" s="115"/>
      <c r="B134" s="465"/>
      <c r="C134" s="466"/>
      <c r="D134" s="220"/>
      <c r="E134" s="467"/>
      <c r="F134" s="468"/>
      <c r="G134" s="223"/>
      <c r="H134" s="223"/>
      <c r="I134" s="223"/>
      <c r="J134" s="223"/>
      <c r="K134" s="223"/>
      <c r="L134" s="223"/>
      <c r="M134" s="223"/>
      <c r="N134" s="223"/>
      <c r="O134" s="223"/>
      <c r="P134" s="223"/>
      <c r="Q134" s="223"/>
    </row>
    <row r="135" spans="1:19" ht="9" customHeight="1" thickBot="1" x14ac:dyDescent="0.3">
      <c r="A135" s="115"/>
      <c r="B135" s="474"/>
      <c r="C135" s="474"/>
      <c r="D135" s="474"/>
      <c r="E135" s="474"/>
      <c r="F135" s="47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</row>
    <row r="136" spans="1:19" ht="16.5" thickTop="1" thickBot="1" x14ac:dyDescent="0.3">
      <c r="A136" s="224"/>
      <c r="B136" s="610"/>
      <c r="C136" s="611"/>
      <c r="D136" s="611"/>
      <c r="E136" s="611"/>
      <c r="F136" s="612"/>
      <c r="G136" s="602" t="s">
        <v>354</v>
      </c>
      <c r="H136" s="602"/>
      <c r="I136" s="602"/>
      <c r="J136" s="602"/>
      <c r="K136" s="603"/>
      <c r="L136" s="137" t="s">
        <v>357</v>
      </c>
      <c r="M136" s="604" t="s">
        <v>416</v>
      </c>
      <c r="N136" s="605"/>
      <c r="O136" s="605"/>
      <c r="P136" s="605"/>
      <c r="Q136" s="605"/>
      <c r="R136" s="606" t="s">
        <v>397</v>
      </c>
    </row>
    <row r="137" spans="1:19" ht="69" thickTop="1" thickBot="1" x14ac:dyDescent="0.3">
      <c r="A137" s="224"/>
      <c r="B137" s="613"/>
      <c r="C137" s="614"/>
      <c r="D137" s="614"/>
      <c r="E137" s="614"/>
      <c r="F137" s="615"/>
      <c r="G137" s="473" t="s">
        <v>262</v>
      </c>
      <c r="H137" s="482" t="s">
        <v>45</v>
      </c>
      <c r="I137" s="131" t="s">
        <v>46</v>
      </c>
      <c r="J137" s="131" t="s">
        <v>47</v>
      </c>
      <c r="K137" s="131" t="s">
        <v>263</v>
      </c>
      <c r="L137" s="131" t="s">
        <v>358</v>
      </c>
      <c r="M137" s="131" t="s">
        <v>262</v>
      </c>
      <c r="N137" s="131" t="s">
        <v>45</v>
      </c>
      <c r="O137" s="131" t="s">
        <v>46</v>
      </c>
      <c r="P137" s="131" t="s">
        <v>47</v>
      </c>
      <c r="Q137" s="131" t="s">
        <v>263</v>
      </c>
      <c r="R137" s="607"/>
    </row>
    <row r="138" spans="1:19" ht="17.100000000000001" customHeight="1" thickTop="1" thickBot="1" x14ac:dyDescent="0.3">
      <c r="A138" s="224"/>
      <c r="B138" s="616" t="s">
        <v>395</v>
      </c>
      <c r="C138" s="616"/>
      <c r="D138" s="616"/>
      <c r="E138" s="616"/>
      <c r="F138" s="616"/>
      <c r="G138" s="472">
        <v>2</v>
      </c>
      <c r="H138" s="235">
        <v>3</v>
      </c>
      <c r="I138" s="235">
        <v>4</v>
      </c>
      <c r="J138" s="235">
        <v>5</v>
      </c>
      <c r="K138" s="235">
        <v>6</v>
      </c>
      <c r="L138" s="235">
        <v>7</v>
      </c>
      <c r="M138" s="235">
        <v>8</v>
      </c>
      <c r="N138" s="235">
        <v>9</v>
      </c>
      <c r="O138" s="235">
        <v>10</v>
      </c>
      <c r="P138" s="235">
        <v>11</v>
      </c>
      <c r="Q138" s="235">
        <v>12</v>
      </c>
      <c r="R138" s="132" t="s">
        <v>396</v>
      </c>
    </row>
    <row r="139" spans="1:19" ht="17.100000000000001" customHeight="1" thickTop="1" x14ac:dyDescent="0.25">
      <c r="A139" s="224"/>
      <c r="B139" s="617" t="s">
        <v>225</v>
      </c>
      <c r="C139" s="617"/>
      <c r="D139" s="617"/>
      <c r="E139" s="617"/>
      <c r="F139" s="617"/>
      <c r="G139" s="469">
        <f t="shared" ref="G139:Q139" si="37">G108</f>
        <v>8050000</v>
      </c>
      <c r="H139" s="469">
        <f t="shared" si="37"/>
        <v>0</v>
      </c>
      <c r="I139" s="469">
        <f t="shared" si="37"/>
        <v>0</v>
      </c>
      <c r="J139" s="469">
        <f t="shared" si="37"/>
        <v>0</v>
      </c>
      <c r="K139" s="469">
        <f t="shared" si="37"/>
        <v>8050000</v>
      </c>
      <c r="L139" s="469">
        <f t="shared" si="37"/>
        <v>5553092.0199999996</v>
      </c>
      <c r="M139" s="236">
        <f t="shared" si="37"/>
        <v>8978000</v>
      </c>
      <c r="N139" s="236">
        <f t="shared" si="37"/>
        <v>0</v>
      </c>
      <c r="O139" s="236">
        <f t="shared" si="37"/>
        <v>0</v>
      </c>
      <c r="P139" s="236">
        <f t="shared" si="37"/>
        <v>0</v>
      </c>
      <c r="Q139" s="236">
        <f t="shared" si="37"/>
        <v>8978000</v>
      </c>
      <c r="R139" s="236">
        <f>Q139/K139*100</f>
        <v>111.52795031055899</v>
      </c>
    </row>
    <row r="140" spans="1:19" ht="17.100000000000001" customHeight="1" x14ac:dyDescent="0.25">
      <c r="A140" s="224"/>
      <c r="B140" s="618" t="s">
        <v>390</v>
      </c>
      <c r="C140" s="618"/>
      <c r="D140" s="618"/>
      <c r="E140" s="618"/>
      <c r="F140" s="618"/>
      <c r="G140" s="470">
        <f t="shared" ref="G140:L140" si="38">G125</f>
        <v>615000</v>
      </c>
      <c r="H140" s="470">
        <f t="shared" si="38"/>
        <v>0</v>
      </c>
      <c r="I140" s="470">
        <f t="shared" si="38"/>
        <v>0</v>
      </c>
      <c r="J140" s="470">
        <f t="shared" si="38"/>
        <v>0</v>
      </c>
      <c r="K140" s="470">
        <f t="shared" si="38"/>
        <v>615000</v>
      </c>
      <c r="L140" s="470">
        <f t="shared" si="38"/>
        <v>604992</v>
      </c>
      <c r="M140" s="237">
        <f>M125</f>
        <v>872000</v>
      </c>
      <c r="N140" s="237">
        <f>N125</f>
        <v>0</v>
      </c>
      <c r="O140" s="237">
        <f>O125</f>
        <v>0</v>
      </c>
      <c r="P140" s="237">
        <f>P125</f>
        <v>0</v>
      </c>
      <c r="Q140" s="237">
        <f>Q125</f>
        <v>872000</v>
      </c>
      <c r="R140" s="237">
        <f>Q140/K140*100</f>
        <v>141.78861788617888</v>
      </c>
    </row>
    <row r="141" spans="1:19" ht="17.100000000000001" customHeight="1" thickBot="1" x14ac:dyDescent="0.3">
      <c r="A141" s="224"/>
      <c r="B141" s="618" t="s">
        <v>231</v>
      </c>
      <c r="C141" s="618"/>
      <c r="D141" s="618"/>
      <c r="E141" s="618"/>
      <c r="F141" s="618"/>
      <c r="G141" s="470">
        <f t="shared" ref="G141:L141" si="39">G133</f>
        <v>130000</v>
      </c>
      <c r="H141" s="470">
        <f t="shared" si="39"/>
        <v>0</v>
      </c>
      <c r="I141" s="470">
        <f t="shared" si="39"/>
        <v>0</v>
      </c>
      <c r="J141" s="470">
        <f t="shared" si="39"/>
        <v>0</v>
      </c>
      <c r="K141" s="470">
        <f t="shared" si="39"/>
        <v>130000</v>
      </c>
      <c r="L141" s="470">
        <f t="shared" si="39"/>
        <v>125582</v>
      </c>
      <c r="M141" s="237">
        <f>M133</f>
        <v>130000</v>
      </c>
      <c r="N141" s="237">
        <v>0</v>
      </c>
      <c r="O141" s="237">
        <f>O133</f>
        <v>0</v>
      </c>
      <c r="P141" s="237">
        <f>P133</f>
        <v>0</v>
      </c>
      <c r="Q141" s="237">
        <f>Q133</f>
        <v>130000</v>
      </c>
      <c r="R141" s="237">
        <f>Q141/K141*100</f>
        <v>100</v>
      </c>
    </row>
    <row r="142" spans="1:19" ht="20.100000000000001" customHeight="1" thickTop="1" thickBot="1" x14ac:dyDescent="0.3">
      <c r="A142" s="224"/>
      <c r="B142" s="619" t="s">
        <v>389</v>
      </c>
      <c r="C142" s="619"/>
      <c r="D142" s="619"/>
      <c r="E142" s="619"/>
      <c r="F142" s="619"/>
      <c r="G142" s="471">
        <f t="shared" ref="G142:Q142" si="40">G139+G140+G141</f>
        <v>8795000</v>
      </c>
      <c r="H142" s="471">
        <f t="shared" si="40"/>
        <v>0</v>
      </c>
      <c r="I142" s="471">
        <f t="shared" si="40"/>
        <v>0</v>
      </c>
      <c r="J142" s="471">
        <f t="shared" si="40"/>
        <v>0</v>
      </c>
      <c r="K142" s="471">
        <f t="shared" si="40"/>
        <v>8795000</v>
      </c>
      <c r="L142" s="471">
        <f t="shared" si="40"/>
        <v>6283666.0199999996</v>
      </c>
      <c r="M142" s="216">
        <f t="shared" si="40"/>
        <v>9980000</v>
      </c>
      <c r="N142" s="216">
        <f t="shared" si="40"/>
        <v>0</v>
      </c>
      <c r="O142" s="216">
        <f t="shared" si="40"/>
        <v>0</v>
      </c>
      <c r="P142" s="216">
        <f t="shared" si="40"/>
        <v>0</v>
      </c>
      <c r="Q142" s="216">
        <f t="shared" si="40"/>
        <v>9980000</v>
      </c>
      <c r="R142" s="421">
        <f>Q142/K142*100</f>
        <v>113.47356452529847</v>
      </c>
      <c r="S142">
        <v>12</v>
      </c>
    </row>
    <row r="143" spans="1:19" ht="15.75" thickTop="1" x14ac:dyDescent="0.25">
      <c r="B143" s="128"/>
      <c r="C143" s="129"/>
      <c r="D143" s="130"/>
    </row>
    <row r="144" spans="1:19" x14ac:dyDescent="0.25">
      <c r="B144" s="128"/>
      <c r="C144" s="129"/>
      <c r="D144" s="130"/>
      <c r="Q144" s="238"/>
    </row>
    <row r="145" spans="2:17" x14ac:dyDescent="0.25">
      <c r="B145" s="128"/>
      <c r="C145" s="129"/>
      <c r="D145" s="130"/>
      <c r="F145" s="476"/>
      <c r="G145" s="476"/>
      <c r="H145" s="476"/>
      <c r="I145" s="476"/>
      <c r="J145" s="476"/>
      <c r="K145" s="476"/>
    </row>
    <row r="146" spans="2:17" x14ac:dyDescent="0.25">
      <c r="B146" s="128"/>
      <c r="C146" s="129"/>
      <c r="D146" s="130"/>
      <c r="F146" s="476"/>
      <c r="G146" s="476"/>
      <c r="H146" s="476"/>
      <c r="I146" s="476"/>
      <c r="J146" s="476"/>
      <c r="K146" s="476"/>
      <c r="Q146" s="238"/>
    </row>
    <row r="147" spans="2:17" x14ac:dyDescent="0.25">
      <c r="F147" s="476"/>
      <c r="G147" s="476"/>
      <c r="H147" s="476"/>
      <c r="I147" s="476"/>
      <c r="J147" s="476"/>
      <c r="K147" s="476"/>
    </row>
    <row r="148" spans="2:17" ht="15.75" customHeight="1" x14ac:dyDescent="0.25">
      <c r="F148" s="476"/>
      <c r="G148" s="476"/>
      <c r="H148" s="476"/>
      <c r="I148" s="476"/>
      <c r="J148" s="476"/>
      <c r="K148" s="476"/>
    </row>
    <row r="149" spans="2:17" x14ac:dyDescent="0.25">
      <c r="F149" s="476"/>
      <c r="G149" s="476"/>
      <c r="H149" s="476"/>
      <c r="I149" s="476"/>
      <c r="J149" s="476"/>
      <c r="K149" s="476"/>
    </row>
    <row r="150" spans="2:17" x14ac:dyDescent="0.25">
      <c r="F150" s="475"/>
    </row>
  </sheetData>
  <mergeCells count="37">
    <mergeCell ref="B138:F138"/>
    <mergeCell ref="B139:F139"/>
    <mergeCell ref="B140:F140"/>
    <mergeCell ref="B141:F141"/>
    <mergeCell ref="B142:F142"/>
    <mergeCell ref="G128:K128"/>
    <mergeCell ref="M128:Q128"/>
    <mergeCell ref="R128:R129"/>
    <mergeCell ref="B136:F137"/>
    <mergeCell ref="G136:K136"/>
    <mergeCell ref="M136:Q136"/>
    <mergeCell ref="R136:R137"/>
    <mergeCell ref="B127:F127"/>
    <mergeCell ref="B128:B129"/>
    <mergeCell ref="C128:C129"/>
    <mergeCell ref="D128:D129"/>
    <mergeCell ref="E128:E129"/>
    <mergeCell ref="F128:F129"/>
    <mergeCell ref="M4:Q4"/>
    <mergeCell ref="R4:R5"/>
    <mergeCell ref="B111:F111"/>
    <mergeCell ref="B112:B113"/>
    <mergeCell ref="C112:C113"/>
    <mergeCell ref="D112:D113"/>
    <mergeCell ref="E112:E113"/>
    <mergeCell ref="F112:F113"/>
    <mergeCell ref="G112:K112"/>
    <mergeCell ref="M112:Q112"/>
    <mergeCell ref="R112:R113"/>
    <mergeCell ref="B1:E1"/>
    <mergeCell ref="B3:K3"/>
    <mergeCell ref="B4:B5"/>
    <mergeCell ref="C4:C5"/>
    <mergeCell ref="D4:D5"/>
    <mergeCell ref="E4:E5"/>
    <mergeCell ref="F4:F5"/>
    <mergeCell ref="G4:K4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51"/>
  <sheetViews>
    <sheetView topLeftCell="A115" workbookViewId="0">
      <selection activeCell="G130" sqref="G130"/>
    </sheetView>
  </sheetViews>
  <sheetFormatPr defaultRowHeight="15" x14ac:dyDescent="0.25"/>
  <cols>
    <col min="1" max="1" width="4" customWidth="1"/>
    <col min="2" max="2" width="4.28515625" customWidth="1"/>
    <col min="3" max="3" width="4.42578125" customWidth="1"/>
    <col min="4" max="4" width="6.85546875" customWidth="1"/>
    <col min="5" max="5" width="4.140625" customWidth="1"/>
    <col min="6" max="6" width="7.7109375" customWidth="1"/>
    <col min="7" max="7" width="52.5703125" customWidth="1"/>
    <col min="8" max="8" width="9.7109375" customWidth="1"/>
    <col min="9" max="11" width="7.42578125" customWidth="1"/>
    <col min="14" max="14" width="9.140625" customWidth="1"/>
    <col min="15" max="17" width="7.28515625" customWidth="1"/>
  </cols>
  <sheetData>
    <row r="1" spans="1:19" x14ac:dyDescent="0.25">
      <c r="A1" s="621" t="s">
        <v>334</v>
      </c>
      <c r="B1" s="621"/>
      <c r="C1" s="621"/>
      <c r="D1" s="621"/>
      <c r="E1" s="239"/>
      <c r="F1" s="239"/>
      <c r="G1" s="240"/>
      <c r="H1" s="241"/>
      <c r="I1" s="127"/>
      <c r="J1" s="127"/>
      <c r="K1" s="127"/>
      <c r="L1" s="127"/>
      <c r="M1" s="127"/>
      <c r="N1" s="242"/>
      <c r="O1" s="242"/>
      <c r="P1" s="242"/>
      <c r="Q1" s="242"/>
      <c r="R1" s="242"/>
      <c r="S1" s="242"/>
    </row>
    <row r="2" spans="1:19" x14ac:dyDescent="0.25">
      <c r="A2" s="622" t="s">
        <v>234</v>
      </c>
      <c r="B2" s="622"/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622"/>
      <c r="N2" s="622"/>
      <c r="O2" s="622"/>
      <c r="P2" s="622"/>
      <c r="Q2" s="622"/>
      <c r="R2" s="622"/>
      <c r="S2" s="622"/>
    </row>
    <row r="3" spans="1:19" x14ac:dyDescent="0.25">
      <c r="A3" s="622" t="s">
        <v>403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</row>
    <row r="4" spans="1:19" x14ac:dyDescent="0.25">
      <c r="A4" s="622"/>
      <c r="B4" s="622"/>
      <c r="C4" s="622"/>
      <c r="D4" s="622"/>
      <c r="E4" s="622"/>
      <c r="F4" s="622"/>
      <c r="G4" s="622"/>
      <c r="H4" s="622"/>
      <c r="I4" s="622"/>
      <c r="J4" s="622"/>
      <c r="K4" s="622"/>
      <c r="L4" s="622"/>
      <c r="M4" s="622"/>
      <c r="N4" s="622"/>
      <c r="O4" s="622"/>
      <c r="P4" s="622"/>
      <c r="Q4" s="622"/>
      <c r="R4" s="622"/>
      <c r="S4" s="622"/>
    </row>
    <row r="5" spans="1:19" ht="15.75" thickBot="1" x14ac:dyDescent="0.3">
      <c r="A5" s="623" t="s">
        <v>408</v>
      </c>
      <c r="B5" s="624"/>
      <c r="C5" s="624"/>
      <c r="D5" s="624"/>
      <c r="E5" s="624"/>
      <c r="F5" s="624"/>
      <c r="G5" s="624"/>
      <c r="H5" s="624"/>
      <c r="I5" s="624"/>
      <c r="J5" s="624"/>
      <c r="K5" s="624"/>
      <c r="L5" s="624"/>
      <c r="M5" s="624"/>
      <c r="N5" s="624"/>
      <c r="O5" s="624"/>
      <c r="P5" s="624"/>
      <c r="Q5" s="624"/>
      <c r="R5" s="624"/>
      <c r="S5" s="624"/>
    </row>
    <row r="6" spans="1:19" ht="16.5" thickTop="1" thickBot="1" x14ac:dyDescent="0.3">
      <c r="A6" s="627" t="s">
        <v>167</v>
      </c>
      <c r="B6" s="593" t="s">
        <v>41</v>
      </c>
      <c r="C6" s="593" t="s">
        <v>168</v>
      </c>
      <c r="D6" s="595" t="s">
        <v>93</v>
      </c>
      <c r="E6" s="597" t="s">
        <v>169</v>
      </c>
      <c r="F6" s="597" t="s">
        <v>235</v>
      </c>
      <c r="G6" s="599" t="s">
        <v>170</v>
      </c>
      <c r="H6" s="601" t="s">
        <v>354</v>
      </c>
      <c r="I6" s="602"/>
      <c r="J6" s="602"/>
      <c r="K6" s="602"/>
      <c r="L6" s="603"/>
      <c r="M6" s="137" t="s">
        <v>362</v>
      </c>
      <c r="N6" s="604" t="s">
        <v>416</v>
      </c>
      <c r="O6" s="605"/>
      <c r="P6" s="605"/>
      <c r="Q6" s="605"/>
      <c r="R6" s="605"/>
      <c r="S6" s="606" t="s">
        <v>360</v>
      </c>
    </row>
    <row r="7" spans="1:19" ht="69" thickTop="1" thickBot="1" x14ac:dyDescent="0.3">
      <c r="A7" s="628"/>
      <c r="B7" s="594"/>
      <c r="C7" s="594"/>
      <c r="D7" s="596"/>
      <c r="E7" s="598"/>
      <c r="F7" s="598"/>
      <c r="G7" s="600"/>
      <c r="H7" s="131" t="s">
        <v>272</v>
      </c>
      <c r="I7" s="482" t="s">
        <v>45</v>
      </c>
      <c r="J7" s="482" t="s">
        <v>46</v>
      </c>
      <c r="K7" s="482" t="s">
        <v>47</v>
      </c>
      <c r="L7" s="131" t="s">
        <v>263</v>
      </c>
      <c r="M7" s="131" t="s">
        <v>363</v>
      </c>
      <c r="N7" s="131" t="s">
        <v>262</v>
      </c>
      <c r="O7" s="482" t="s">
        <v>45</v>
      </c>
      <c r="P7" s="482" t="s">
        <v>46</v>
      </c>
      <c r="Q7" s="482" t="s">
        <v>47</v>
      </c>
      <c r="R7" s="131" t="s">
        <v>263</v>
      </c>
      <c r="S7" s="607"/>
    </row>
    <row r="8" spans="1:19" ht="21.95" customHeight="1" thickTop="1" thickBot="1" x14ac:dyDescent="0.3">
      <c r="A8" s="132">
        <v>1</v>
      </c>
      <c r="B8" s="133">
        <v>2</v>
      </c>
      <c r="C8" s="133">
        <v>3</v>
      </c>
      <c r="D8" s="134">
        <v>4</v>
      </c>
      <c r="E8" s="135">
        <v>5</v>
      </c>
      <c r="F8" s="135">
        <v>6</v>
      </c>
      <c r="G8" s="136">
        <v>7</v>
      </c>
      <c r="H8" s="137">
        <v>8</v>
      </c>
      <c r="I8" s="137">
        <v>9</v>
      </c>
      <c r="J8" s="137">
        <v>10</v>
      </c>
      <c r="K8" s="137">
        <v>11</v>
      </c>
      <c r="L8" s="137">
        <v>12</v>
      </c>
      <c r="M8" s="137">
        <v>13</v>
      </c>
      <c r="N8" s="137">
        <v>14</v>
      </c>
      <c r="O8" s="137">
        <v>15</v>
      </c>
      <c r="P8" s="137">
        <v>16</v>
      </c>
      <c r="Q8" s="137">
        <v>17</v>
      </c>
      <c r="R8" s="137">
        <v>18</v>
      </c>
      <c r="S8" s="132" t="s">
        <v>359</v>
      </c>
    </row>
    <row r="9" spans="1:19" ht="21.95" customHeight="1" thickTop="1" x14ac:dyDescent="0.25">
      <c r="A9" s="243">
        <v>10</v>
      </c>
      <c r="B9" s="244" t="s">
        <v>71</v>
      </c>
      <c r="C9" s="244" t="s">
        <v>184</v>
      </c>
      <c r="D9" s="245"/>
      <c r="E9" s="246"/>
      <c r="F9" s="246"/>
      <c r="G9" s="247" t="s">
        <v>49</v>
      </c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</row>
    <row r="10" spans="1:19" ht="21.95" customHeight="1" x14ac:dyDescent="0.25">
      <c r="A10" s="249"/>
      <c r="B10" s="250"/>
      <c r="C10" s="250"/>
      <c r="D10" s="251">
        <v>611000</v>
      </c>
      <c r="E10" s="252"/>
      <c r="F10" s="252" t="s">
        <v>50</v>
      </c>
      <c r="G10" s="253" t="s">
        <v>236</v>
      </c>
      <c r="H10" s="254">
        <f t="shared" ref="H10:M10" si="0">H11+H12</f>
        <v>66000</v>
      </c>
      <c r="I10" s="254">
        <f t="shared" si="0"/>
        <v>0</v>
      </c>
      <c r="J10" s="254">
        <f t="shared" si="0"/>
        <v>0</v>
      </c>
      <c r="K10" s="254">
        <f t="shared" si="0"/>
        <v>0</v>
      </c>
      <c r="L10" s="254">
        <f t="shared" si="0"/>
        <v>66000</v>
      </c>
      <c r="M10" s="254">
        <f t="shared" si="0"/>
        <v>45931.99</v>
      </c>
      <c r="N10" s="254">
        <f>N11+N12</f>
        <v>50500</v>
      </c>
      <c r="O10" s="254">
        <f>O11+O12</f>
        <v>0</v>
      </c>
      <c r="P10" s="254">
        <f>P11+P12</f>
        <v>0</v>
      </c>
      <c r="Q10" s="254">
        <f>Q11+Q12</f>
        <v>0</v>
      </c>
      <c r="R10" s="254">
        <f t="shared" ref="R10:R21" si="1">N10+O10+P10+Q10</f>
        <v>50500</v>
      </c>
      <c r="S10" s="254">
        <f t="shared" ref="S10:S22" si="2">R10/L10*100</f>
        <v>76.515151515151516</v>
      </c>
    </row>
    <row r="11" spans="1:19" ht="21.95" customHeight="1" x14ac:dyDescent="0.25">
      <c r="A11" s="443"/>
      <c r="B11" s="444"/>
      <c r="C11" s="444"/>
      <c r="D11" s="445">
        <v>611100</v>
      </c>
      <c r="E11" s="446"/>
      <c r="F11" s="446" t="s">
        <v>50</v>
      </c>
      <c r="G11" s="447" t="s">
        <v>172</v>
      </c>
      <c r="H11" s="448">
        <v>51000</v>
      </c>
      <c r="I11" s="448"/>
      <c r="J11" s="448"/>
      <c r="K11" s="448"/>
      <c r="L11" s="449">
        <f t="shared" ref="L11:L20" si="3">SUM(H11:K11)</f>
        <v>51000</v>
      </c>
      <c r="M11" s="449">
        <v>41722.57</v>
      </c>
      <c r="N11" s="448">
        <v>47000</v>
      </c>
      <c r="O11" s="448"/>
      <c r="P11" s="448"/>
      <c r="Q11" s="448"/>
      <c r="R11" s="448">
        <f t="shared" si="1"/>
        <v>47000</v>
      </c>
      <c r="S11" s="429">
        <f t="shared" si="2"/>
        <v>92.156862745098039</v>
      </c>
    </row>
    <row r="12" spans="1:19" ht="21.95" customHeight="1" x14ac:dyDescent="0.25">
      <c r="A12" s="443"/>
      <c r="B12" s="444"/>
      <c r="C12" s="444"/>
      <c r="D12" s="445">
        <v>611200</v>
      </c>
      <c r="E12" s="446"/>
      <c r="F12" s="446" t="s">
        <v>50</v>
      </c>
      <c r="G12" s="450" t="s">
        <v>237</v>
      </c>
      <c r="H12" s="448">
        <v>15000</v>
      </c>
      <c r="I12" s="448"/>
      <c r="J12" s="448"/>
      <c r="K12" s="448"/>
      <c r="L12" s="449">
        <f t="shared" si="3"/>
        <v>15000</v>
      </c>
      <c r="M12" s="449">
        <v>4209.42</v>
      </c>
      <c r="N12" s="448">
        <v>3500</v>
      </c>
      <c r="O12" s="448"/>
      <c r="P12" s="448"/>
      <c r="Q12" s="448"/>
      <c r="R12" s="448">
        <f t="shared" si="1"/>
        <v>3500</v>
      </c>
      <c r="S12" s="429">
        <f t="shared" si="2"/>
        <v>23.333333333333332</v>
      </c>
    </row>
    <row r="13" spans="1:19" ht="21.95" customHeight="1" x14ac:dyDescent="0.25">
      <c r="A13" s="255"/>
      <c r="B13" s="256"/>
      <c r="C13" s="256"/>
      <c r="D13" s="261">
        <v>612100</v>
      </c>
      <c r="E13" s="262"/>
      <c r="F13" s="262" t="s">
        <v>50</v>
      </c>
      <c r="G13" s="263" t="s">
        <v>174</v>
      </c>
      <c r="H13" s="264">
        <v>5500</v>
      </c>
      <c r="I13" s="264"/>
      <c r="J13" s="264"/>
      <c r="K13" s="264"/>
      <c r="L13" s="254">
        <f t="shared" si="3"/>
        <v>5500</v>
      </c>
      <c r="M13" s="254">
        <v>4380.82</v>
      </c>
      <c r="N13" s="264">
        <v>4000</v>
      </c>
      <c r="O13" s="264"/>
      <c r="P13" s="264"/>
      <c r="Q13" s="264"/>
      <c r="R13" s="264">
        <f t="shared" si="1"/>
        <v>4000</v>
      </c>
      <c r="S13" s="254">
        <f t="shared" si="2"/>
        <v>72.727272727272734</v>
      </c>
    </row>
    <row r="14" spans="1:19" ht="21.95" customHeight="1" x14ac:dyDescent="0.25">
      <c r="A14" s="249"/>
      <c r="B14" s="250"/>
      <c r="C14" s="250"/>
      <c r="D14" s="251">
        <v>613000</v>
      </c>
      <c r="E14" s="252"/>
      <c r="F14" s="252" t="s">
        <v>50</v>
      </c>
      <c r="G14" s="265" t="s">
        <v>238</v>
      </c>
      <c r="H14" s="266">
        <f>H15+H16</f>
        <v>127000</v>
      </c>
      <c r="I14" s="266">
        <f t="shared" ref="I14:M14" si="4">I15+I16</f>
        <v>0</v>
      </c>
      <c r="J14" s="266">
        <f t="shared" si="4"/>
        <v>0</v>
      </c>
      <c r="K14" s="266">
        <f t="shared" si="4"/>
        <v>0</v>
      </c>
      <c r="L14" s="266">
        <f t="shared" si="4"/>
        <v>127000</v>
      </c>
      <c r="M14" s="266">
        <f t="shared" si="4"/>
        <v>105455.21</v>
      </c>
      <c r="N14" s="266">
        <f t="shared" ref="N14:Q14" si="5">N15+N16</f>
        <v>127000</v>
      </c>
      <c r="O14" s="266">
        <f t="shared" si="5"/>
        <v>0</v>
      </c>
      <c r="P14" s="266">
        <f t="shared" si="5"/>
        <v>0</v>
      </c>
      <c r="Q14" s="266">
        <f t="shared" si="5"/>
        <v>0</v>
      </c>
      <c r="R14" s="264">
        <f t="shared" si="1"/>
        <v>127000</v>
      </c>
      <c r="S14" s="254">
        <f t="shared" si="2"/>
        <v>100</v>
      </c>
    </row>
    <row r="15" spans="1:19" ht="21.95" customHeight="1" x14ac:dyDescent="0.25">
      <c r="A15" s="249"/>
      <c r="B15" s="250"/>
      <c r="C15" s="250"/>
      <c r="D15" s="390">
        <v>613900</v>
      </c>
      <c r="E15" s="252"/>
      <c r="F15" s="270" t="s">
        <v>50</v>
      </c>
      <c r="G15" s="391" t="s">
        <v>294</v>
      </c>
      <c r="H15" s="164">
        <v>2000</v>
      </c>
      <c r="I15" s="266"/>
      <c r="J15" s="266"/>
      <c r="K15" s="266"/>
      <c r="L15" s="429">
        <f t="shared" si="3"/>
        <v>2000</v>
      </c>
      <c r="M15" s="429">
        <v>793.5</v>
      </c>
      <c r="N15" s="164">
        <v>2000</v>
      </c>
      <c r="O15" s="266"/>
      <c r="P15" s="266"/>
      <c r="Q15" s="266"/>
      <c r="R15" s="431">
        <f t="shared" si="1"/>
        <v>2000</v>
      </c>
      <c r="S15" s="429">
        <f t="shared" si="2"/>
        <v>100</v>
      </c>
    </row>
    <row r="16" spans="1:19" ht="21.95" customHeight="1" x14ac:dyDescent="0.25">
      <c r="A16" s="249"/>
      <c r="B16" s="250"/>
      <c r="C16" s="250"/>
      <c r="D16" s="269">
        <v>613900</v>
      </c>
      <c r="E16" s="270"/>
      <c r="F16" s="270" t="s">
        <v>50</v>
      </c>
      <c r="G16" s="271" t="s">
        <v>292</v>
      </c>
      <c r="H16" s="272">
        <v>125000</v>
      </c>
      <c r="I16" s="272">
        <v>0</v>
      </c>
      <c r="J16" s="272">
        <v>0</v>
      </c>
      <c r="K16" s="272">
        <v>0</v>
      </c>
      <c r="L16" s="429">
        <f t="shared" si="3"/>
        <v>125000</v>
      </c>
      <c r="M16" s="429">
        <v>104661.71</v>
      </c>
      <c r="N16" s="272">
        <v>125000</v>
      </c>
      <c r="O16" s="272">
        <v>0</v>
      </c>
      <c r="P16" s="272">
        <v>0</v>
      </c>
      <c r="Q16" s="272">
        <v>0</v>
      </c>
      <c r="R16" s="431">
        <f t="shared" si="1"/>
        <v>125000</v>
      </c>
      <c r="S16" s="429">
        <f t="shared" si="2"/>
        <v>100</v>
      </c>
    </row>
    <row r="17" spans="1:19" ht="21.95" customHeight="1" x14ac:dyDescent="0.25">
      <c r="A17" s="249"/>
      <c r="B17" s="275"/>
      <c r="C17" s="275"/>
      <c r="D17" s="276">
        <v>614000</v>
      </c>
      <c r="E17" s="277"/>
      <c r="F17" s="277" t="s">
        <v>50</v>
      </c>
      <c r="G17" s="278" t="s">
        <v>239</v>
      </c>
      <c r="H17" s="266">
        <f>SUM(H18:H20)</f>
        <v>99800</v>
      </c>
      <c r="I17" s="266">
        <f t="shared" ref="I17:M17" si="6">SUM(I18:I20)</f>
        <v>0</v>
      </c>
      <c r="J17" s="266">
        <f t="shared" si="6"/>
        <v>0</v>
      </c>
      <c r="K17" s="266">
        <f t="shared" si="6"/>
        <v>0</v>
      </c>
      <c r="L17" s="266">
        <f t="shared" si="6"/>
        <v>99800</v>
      </c>
      <c r="M17" s="266">
        <f t="shared" si="6"/>
        <v>72275</v>
      </c>
      <c r="N17" s="266">
        <f>SUM(N18:N20)</f>
        <v>104800</v>
      </c>
      <c r="O17" s="266">
        <f>SUM(O18:O20)</f>
        <v>0</v>
      </c>
      <c r="P17" s="266">
        <f>SUM(P18:P20)</f>
        <v>0</v>
      </c>
      <c r="Q17" s="266">
        <f>SUM(Q18:Q20)</f>
        <v>0</v>
      </c>
      <c r="R17" s="266">
        <f t="shared" si="1"/>
        <v>104800</v>
      </c>
      <c r="S17" s="254">
        <f t="shared" si="2"/>
        <v>105.01002004008015</v>
      </c>
    </row>
    <row r="18" spans="1:19" ht="21.95" customHeight="1" x14ac:dyDescent="0.25">
      <c r="A18" s="255"/>
      <c r="B18" s="256"/>
      <c r="C18" s="256"/>
      <c r="D18" s="257">
        <v>614300</v>
      </c>
      <c r="E18" s="258"/>
      <c r="F18" s="258" t="s">
        <v>50</v>
      </c>
      <c r="G18" s="279" t="s">
        <v>295</v>
      </c>
      <c r="H18" s="268">
        <v>15000</v>
      </c>
      <c r="I18" s="268"/>
      <c r="J18" s="268"/>
      <c r="K18" s="268"/>
      <c r="L18" s="429">
        <f t="shared" si="3"/>
        <v>15000</v>
      </c>
      <c r="M18" s="429">
        <v>10025</v>
      </c>
      <c r="N18" s="268">
        <v>20000</v>
      </c>
      <c r="O18" s="268"/>
      <c r="P18" s="268"/>
      <c r="Q18" s="268"/>
      <c r="R18" s="268">
        <f t="shared" si="1"/>
        <v>20000</v>
      </c>
      <c r="S18" s="429">
        <f t="shared" si="2"/>
        <v>133.33333333333331</v>
      </c>
    </row>
    <row r="19" spans="1:19" ht="21.95" customHeight="1" x14ac:dyDescent="0.25">
      <c r="A19" s="255"/>
      <c r="B19" s="273"/>
      <c r="C19" s="273"/>
      <c r="D19" s="280">
        <v>614300</v>
      </c>
      <c r="E19" s="274"/>
      <c r="F19" s="258" t="s">
        <v>50</v>
      </c>
      <c r="G19" s="279" t="s">
        <v>296</v>
      </c>
      <c r="H19" s="268">
        <v>80000</v>
      </c>
      <c r="I19" s="268"/>
      <c r="J19" s="268"/>
      <c r="K19" s="268"/>
      <c r="L19" s="429">
        <f t="shared" si="3"/>
        <v>80000</v>
      </c>
      <c r="M19" s="429">
        <v>60000</v>
      </c>
      <c r="N19" s="268">
        <v>80000</v>
      </c>
      <c r="O19" s="268"/>
      <c r="P19" s="268"/>
      <c r="Q19" s="268"/>
      <c r="R19" s="268">
        <f t="shared" si="1"/>
        <v>80000</v>
      </c>
      <c r="S19" s="429">
        <f t="shared" si="2"/>
        <v>100</v>
      </c>
    </row>
    <row r="20" spans="1:19" ht="21.95" customHeight="1" x14ac:dyDescent="0.25">
      <c r="A20" s="255"/>
      <c r="B20" s="273"/>
      <c r="C20" s="273"/>
      <c r="D20" s="280">
        <v>614300</v>
      </c>
      <c r="E20" s="274"/>
      <c r="F20" s="274" t="s">
        <v>50</v>
      </c>
      <c r="G20" s="281" t="s">
        <v>293</v>
      </c>
      <c r="H20" s="268">
        <v>4800</v>
      </c>
      <c r="I20" s="268"/>
      <c r="J20" s="268"/>
      <c r="K20" s="268"/>
      <c r="L20" s="429">
        <f t="shared" si="3"/>
        <v>4800</v>
      </c>
      <c r="M20" s="429">
        <v>2250</v>
      </c>
      <c r="N20" s="268">
        <v>4800</v>
      </c>
      <c r="O20" s="268"/>
      <c r="P20" s="268"/>
      <c r="Q20" s="268"/>
      <c r="R20" s="268">
        <f t="shared" si="1"/>
        <v>4800</v>
      </c>
      <c r="S20" s="429">
        <f t="shared" si="2"/>
        <v>100</v>
      </c>
    </row>
    <row r="21" spans="1:19" ht="21.95" customHeight="1" thickBot="1" x14ac:dyDescent="0.3">
      <c r="A21" s="282"/>
      <c r="B21" s="273"/>
      <c r="C21" s="273"/>
      <c r="D21" s="283"/>
      <c r="E21" s="284"/>
      <c r="F21" s="284" t="s">
        <v>50</v>
      </c>
      <c r="G21" s="285" t="s">
        <v>241</v>
      </c>
      <c r="H21" s="286">
        <v>2</v>
      </c>
      <c r="I21" s="286"/>
      <c r="J21" s="286"/>
      <c r="K21" s="286"/>
      <c r="L21" s="286">
        <f t="shared" ref="L21" si="7">H21+I21+J21+K21</f>
        <v>2</v>
      </c>
      <c r="M21" s="286"/>
      <c r="N21" s="286">
        <v>1</v>
      </c>
      <c r="O21" s="286"/>
      <c r="P21" s="286"/>
      <c r="Q21" s="286"/>
      <c r="R21" s="286">
        <f t="shared" si="1"/>
        <v>1</v>
      </c>
      <c r="S21" s="254">
        <f t="shared" si="2"/>
        <v>50</v>
      </c>
    </row>
    <row r="22" spans="1:19" ht="21.95" customHeight="1" thickTop="1" thickBot="1" x14ac:dyDescent="0.3">
      <c r="A22" s="287">
        <v>10</v>
      </c>
      <c r="B22" s="288"/>
      <c r="C22" s="288"/>
      <c r="D22" s="289"/>
      <c r="E22" s="288"/>
      <c r="F22" s="288" t="s">
        <v>50</v>
      </c>
      <c r="G22" s="290" t="s">
        <v>242</v>
      </c>
      <c r="H22" s="291">
        <f t="shared" ref="H22:R22" si="8">H10+H13+H14+H17</f>
        <v>298300</v>
      </c>
      <c r="I22" s="291">
        <f t="shared" si="8"/>
        <v>0</v>
      </c>
      <c r="J22" s="291">
        <f t="shared" si="8"/>
        <v>0</v>
      </c>
      <c r="K22" s="291">
        <f t="shared" si="8"/>
        <v>0</v>
      </c>
      <c r="L22" s="291">
        <f t="shared" si="8"/>
        <v>298300</v>
      </c>
      <c r="M22" s="291">
        <f t="shared" si="8"/>
        <v>228043.02000000002</v>
      </c>
      <c r="N22" s="291">
        <f t="shared" si="8"/>
        <v>286300</v>
      </c>
      <c r="O22" s="291">
        <f t="shared" si="8"/>
        <v>0</v>
      </c>
      <c r="P22" s="291">
        <f t="shared" si="8"/>
        <v>0</v>
      </c>
      <c r="Q22" s="291">
        <f t="shared" si="8"/>
        <v>0</v>
      </c>
      <c r="R22" s="291">
        <f t="shared" si="8"/>
        <v>286300</v>
      </c>
      <c r="S22" s="291">
        <f t="shared" si="2"/>
        <v>95.977204156889044</v>
      </c>
    </row>
    <row r="23" spans="1:19" ht="21.95" customHeight="1" thickTop="1" x14ac:dyDescent="0.25">
      <c r="A23" s="292" t="s">
        <v>243</v>
      </c>
      <c r="B23" s="293" t="s">
        <v>71</v>
      </c>
      <c r="C23" s="293" t="s">
        <v>184</v>
      </c>
      <c r="D23" s="294"/>
      <c r="E23" s="295"/>
      <c r="F23" s="295" t="s">
        <v>50</v>
      </c>
      <c r="G23" s="296" t="s">
        <v>244</v>
      </c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</row>
    <row r="24" spans="1:19" ht="21.95" customHeight="1" x14ac:dyDescent="0.25">
      <c r="A24" s="298"/>
      <c r="B24" s="299"/>
      <c r="C24" s="299"/>
      <c r="D24" s="300">
        <v>611000</v>
      </c>
      <c r="E24" s="301"/>
      <c r="F24" s="301" t="s">
        <v>50</v>
      </c>
      <c r="G24" s="302" t="s">
        <v>236</v>
      </c>
      <c r="H24" s="175">
        <f>H25+H26</f>
        <v>69000</v>
      </c>
      <c r="I24" s="175">
        <f t="shared" ref="I24:M24" si="9">I25+I26</f>
        <v>0</v>
      </c>
      <c r="J24" s="175">
        <f t="shared" si="9"/>
        <v>0</v>
      </c>
      <c r="K24" s="175">
        <f t="shared" si="9"/>
        <v>0</v>
      </c>
      <c r="L24" s="175">
        <f t="shared" si="9"/>
        <v>69000</v>
      </c>
      <c r="M24" s="175">
        <f t="shared" si="9"/>
        <v>52531.82</v>
      </c>
      <c r="N24" s="175">
        <f>N25+N26</f>
        <v>106000</v>
      </c>
      <c r="O24" s="175">
        <f>O25+O26</f>
        <v>0</v>
      </c>
      <c r="P24" s="175">
        <f>P25+P26</f>
        <v>0</v>
      </c>
      <c r="Q24" s="175">
        <f>Q25+Q26</f>
        <v>0</v>
      </c>
      <c r="R24" s="175">
        <f t="shared" ref="R24:R49" si="10">N24+O24+P24+Q24</f>
        <v>106000</v>
      </c>
      <c r="S24" s="175">
        <f t="shared" ref="S24:S49" si="11">R24/L24*100</f>
        <v>153.62318840579709</v>
      </c>
    </row>
    <row r="25" spans="1:19" ht="21.95" customHeight="1" x14ac:dyDescent="0.25">
      <c r="A25" s="303"/>
      <c r="B25" s="304"/>
      <c r="C25" s="304"/>
      <c r="D25" s="305">
        <v>611100</v>
      </c>
      <c r="E25" s="246"/>
      <c r="F25" s="246" t="s">
        <v>50</v>
      </c>
      <c r="G25" s="306" t="s">
        <v>172</v>
      </c>
      <c r="H25" s="307">
        <v>66000</v>
      </c>
      <c r="I25" s="307"/>
      <c r="J25" s="307"/>
      <c r="K25" s="307"/>
      <c r="L25" s="171">
        <f t="shared" ref="L25:L49" si="12">SUM(H25:K25)</f>
        <v>66000</v>
      </c>
      <c r="M25" s="171">
        <v>49792.58</v>
      </c>
      <c r="N25" s="307">
        <v>100000</v>
      </c>
      <c r="O25" s="307"/>
      <c r="P25" s="307"/>
      <c r="Q25" s="307"/>
      <c r="R25" s="307">
        <f t="shared" si="10"/>
        <v>100000</v>
      </c>
      <c r="S25" s="307">
        <f t="shared" si="11"/>
        <v>151.5151515151515</v>
      </c>
    </row>
    <row r="26" spans="1:19" ht="21.95" customHeight="1" x14ac:dyDescent="0.25">
      <c r="A26" s="308"/>
      <c r="B26" s="304"/>
      <c r="C26" s="304"/>
      <c r="D26" s="305">
        <v>611200</v>
      </c>
      <c r="E26" s="246"/>
      <c r="F26" s="246" t="s">
        <v>50</v>
      </c>
      <c r="G26" s="170" t="s">
        <v>237</v>
      </c>
      <c r="H26" s="307">
        <v>3000</v>
      </c>
      <c r="I26" s="307"/>
      <c r="J26" s="307"/>
      <c r="K26" s="307"/>
      <c r="L26" s="171">
        <f t="shared" si="12"/>
        <v>3000</v>
      </c>
      <c r="M26" s="171">
        <v>2739.24</v>
      </c>
      <c r="N26" s="307">
        <v>6000</v>
      </c>
      <c r="O26" s="307"/>
      <c r="P26" s="307"/>
      <c r="Q26" s="307"/>
      <c r="R26" s="307">
        <f t="shared" si="10"/>
        <v>6000</v>
      </c>
      <c r="S26" s="307">
        <f t="shared" si="11"/>
        <v>200</v>
      </c>
    </row>
    <row r="27" spans="1:19" ht="21.95" customHeight="1" x14ac:dyDescent="0.25">
      <c r="A27" s="308"/>
      <c r="B27" s="304"/>
      <c r="C27" s="304"/>
      <c r="D27" s="309">
        <v>612100</v>
      </c>
      <c r="E27" s="310"/>
      <c r="F27" s="310" t="s">
        <v>50</v>
      </c>
      <c r="G27" s="311" t="s">
        <v>174</v>
      </c>
      <c r="H27" s="312">
        <v>6800</v>
      </c>
      <c r="I27" s="312"/>
      <c r="J27" s="312"/>
      <c r="K27" s="312"/>
      <c r="L27" s="175">
        <f t="shared" si="12"/>
        <v>6800</v>
      </c>
      <c r="M27" s="175">
        <v>5228.2299999999996</v>
      </c>
      <c r="N27" s="312">
        <v>8800</v>
      </c>
      <c r="O27" s="312"/>
      <c r="P27" s="312"/>
      <c r="Q27" s="312"/>
      <c r="R27" s="312">
        <f t="shared" si="10"/>
        <v>8800</v>
      </c>
      <c r="S27" s="312">
        <f t="shared" si="11"/>
        <v>129.41176470588235</v>
      </c>
    </row>
    <row r="28" spans="1:19" ht="21.95" customHeight="1" x14ac:dyDescent="0.25">
      <c r="A28" s="313"/>
      <c r="B28" s="299"/>
      <c r="C28" s="299"/>
      <c r="D28" s="300">
        <v>613000</v>
      </c>
      <c r="E28" s="301"/>
      <c r="F28" s="301" t="s">
        <v>50</v>
      </c>
      <c r="G28" s="314" t="s">
        <v>238</v>
      </c>
      <c r="H28" s="315">
        <f>SUM(H29:H37)</f>
        <v>1091500</v>
      </c>
      <c r="I28" s="315">
        <f t="shared" ref="I28:M28" si="13">SUM(I29:I37)</f>
        <v>0</v>
      </c>
      <c r="J28" s="315">
        <f t="shared" si="13"/>
        <v>0</v>
      </c>
      <c r="K28" s="315">
        <f t="shared" si="13"/>
        <v>0</v>
      </c>
      <c r="L28" s="315">
        <f t="shared" si="13"/>
        <v>1091500</v>
      </c>
      <c r="M28" s="315">
        <f t="shared" si="13"/>
        <v>860405.16</v>
      </c>
      <c r="N28" s="315">
        <f>SUM(N29:N37)</f>
        <v>1175000</v>
      </c>
      <c r="O28" s="315">
        <f>SUM(O29:O37)</f>
        <v>0</v>
      </c>
      <c r="P28" s="315">
        <f>SUM(P29:P37)</f>
        <v>0</v>
      </c>
      <c r="Q28" s="315">
        <f>SUM(Q29:Q37)</f>
        <v>0</v>
      </c>
      <c r="R28" s="315">
        <f t="shared" si="10"/>
        <v>1175000</v>
      </c>
      <c r="S28" s="315">
        <f t="shared" si="11"/>
        <v>107.6500229042602</v>
      </c>
    </row>
    <row r="29" spans="1:19" ht="21.95" customHeight="1" x14ac:dyDescent="0.25">
      <c r="A29" s="308"/>
      <c r="B29" s="304"/>
      <c r="C29" s="304"/>
      <c r="D29" s="305">
        <v>613100</v>
      </c>
      <c r="E29" s="246"/>
      <c r="F29" s="246" t="s">
        <v>50</v>
      </c>
      <c r="G29" s="316" t="s">
        <v>175</v>
      </c>
      <c r="H29" s="317">
        <v>2500</v>
      </c>
      <c r="I29" s="317"/>
      <c r="J29" s="317"/>
      <c r="K29" s="317"/>
      <c r="L29" s="171">
        <f t="shared" si="12"/>
        <v>2500</v>
      </c>
      <c r="M29" s="171">
        <v>1640.3</v>
      </c>
      <c r="N29" s="317">
        <v>2500</v>
      </c>
      <c r="O29" s="317"/>
      <c r="P29" s="317"/>
      <c r="Q29" s="317"/>
      <c r="R29" s="317">
        <f t="shared" si="10"/>
        <v>2500</v>
      </c>
      <c r="S29" s="317">
        <f t="shared" si="11"/>
        <v>100</v>
      </c>
    </row>
    <row r="30" spans="1:19" ht="21.95" customHeight="1" x14ac:dyDescent="0.25">
      <c r="A30" s="308"/>
      <c r="B30" s="304"/>
      <c r="C30" s="304"/>
      <c r="D30" s="305">
        <v>613200</v>
      </c>
      <c r="E30" s="246"/>
      <c r="F30" s="246" t="s">
        <v>50</v>
      </c>
      <c r="G30" s="318" t="s">
        <v>176</v>
      </c>
      <c r="H30" s="319">
        <v>199000</v>
      </c>
      <c r="I30" s="319"/>
      <c r="J30" s="319"/>
      <c r="K30" s="319"/>
      <c r="L30" s="171">
        <f t="shared" si="12"/>
        <v>199000</v>
      </c>
      <c r="M30" s="171">
        <v>128838.91</v>
      </c>
      <c r="N30" s="319">
        <v>199000</v>
      </c>
      <c r="O30" s="319"/>
      <c r="P30" s="319"/>
      <c r="Q30" s="319"/>
      <c r="R30" s="319">
        <f t="shared" si="10"/>
        <v>199000</v>
      </c>
      <c r="S30" s="317">
        <f t="shared" si="11"/>
        <v>100</v>
      </c>
    </row>
    <row r="31" spans="1:19" ht="21.95" customHeight="1" x14ac:dyDescent="0.25">
      <c r="A31" s="308"/>
      <c r="B31" s="304"/>
      <c r="C31" s="304"/>
      <c r="D31" s="305">
        <v>613300</v>
      </c>
      <c r="E31" s="246"/>
      <c r="F31" s="246" t="s">
        <v>50</v>
      </c>
      <c r="G31" s="316" t="s">
        <v>177</v>
      </c>
      <c r="H31" s="317">
        <v>140000</v>
      </c>
      <c r="I31" s="317"/>
      <c r="J31" s="317"/>
      <c r="K31" s="317"/>
      <c r="L31" s="171">
        <f t="shared" si="12"/>
        <v>140000</v>
      </c>
      <c r="M31" s="171">
        <v>110997.73</v>
      </c>
      <c r="N31" s="317">
        <v>140000</v>
      </c>
      <c r="O31" s="317"/>
      <c r="P31" s="317"/>
      <c r="Q31" s="317"/>
      <c r="R31" s="317">
        <f t="shared" si="10"/>
        <v>140000</v>
      </c>
      <c r="S31" s="317">
        <f t="shared" si="11"/>
        <v>100</v>
      </c>
    </row>
    <row r="32" spans="1:19" ht="21.95" customHeight="1" x14ac:dyDescent="0.25">
      <c r="A32" s="308"/>
      <c r="B32" s="304"/>
      <c r="C32" s="304"/>
      <c r="D32" s="305">
        <v>613400</v>
      </c>
      <c r="E32" s="246"/>
      <c r="F32" s="246" t="s">
        <v>50</v>
      </c>
      <c r="G32" s="318" t="s">
        <v>265</v>
      </c>
      <c r="H32" s="319">
        <v>66500</v>
      </c>
      <c r="I32" s="319"/>
      <c r="J32" s="319"/>
      <c r="K32" s="319"/>
      <c r="L32" s="171">
        <f t="shared" si="12"/>
        <v>66500</v>
      </c>
      <c r="M32" s="171">
        <v>53633.56</v>
      </c>
      <c r="N32" s="319">
        <v>69000</v>
      </c>
      <c r="O32" s="319"/>
      <c r="P32" s="319"/>
      <c r="Q32" s="319"/>
      <c r="R32" s="319">
        <f t="shared" si="10"/>
        <v>69000</v>
      </c>
      <c r="S32" s="319">
        <f t="shared" si="11"/>
        <v>103.75939849624061</v>
      </c>
    </row>
    <row r="33" spans="1:20" ht="21.95" customHeight="1" x14ac:dyDescent="0.25">
      <c r="A33" s="308"/>
      <c r="B33" s="304"/>
      <c r="C33" s="304"/>
      <c r="D33" s="305">
        <v>613500</v>
      </c>
      <c r="E33" s="246"/>
      <c r="F33" s="246" t="s">
        <v>50</v>
      </c>
      <c r="G33" s="306" t="s">
        <v>306</v>
      </c>
      <c r="H33" s="307">
        <v>27000</v>
      </c>
      <c r="I33" s="307"/>
      <c r="J33" s="307"/>
      <c r="K33" s="307"/>
      <c r="L33" s="171">
        <f t="shared" si="12"/>
        <v>27000</v>
      </c>
      <c r="M33" s="171">
        <v>22808.63</v>
      </c>
      <c r="N33" s="307">
        <v>27000</v>
      </c>
      <c r="O33" s="307"/>
      <c r="P33" s="307"/>
      <c r="Q33" s="307"/>
      <c r="R33" s="307">
        <f t="shared" si="10"/>
        <v>27000</v>
      </c>
      <c r="S33" s="319">
        <f t="shared" si="11"/>
        <v>100</v>
      </c>
      <c r="T33">
        <v>13</v>
      </c>
    </row>
    <row r="34" spans="1:20" ht="21.95" customHeight="1" x14ac:dyDescent="0.25">
      <c r="A34" s="308"/>
      <c r="B34" s="304"/>
      <c r="C34" s="304"/>
      <c r="D34" s="305">
        <v>613600</v>
      </c>
      <c r="E34" s="246"/>
      <c r="F34" s="246" t="s">
        <v>50</v>
      </c>
      <c r="G34" s="316" t="s">
        <v>179</v>
      </c>
      <c r="H34" s="317">
        <v>0</v>
      </c>
      <c r="I34" s="317"/>
      <c r="J34" s="317"/>
      <c r="K34" s="317"/>
      <c r="L34" s="171">
        <f t="shared" si="12"/>
        <v>0</v>
      </c>
      <c r="M34" s="171"/>
      <c r="N34" s="317">
        <v>0</v>
      </c>
      <c r="O34" s="317"/>
      <c r="P34" s="317"/>
      <c r="Q34" s="317"/>
      <c r="R34" s="317">
        <f t="shared" si="10"/>
        <v>0</v>
      </c>
      <c r="S34" s="319" t="e">
        <f t="shared" si="11"/>
        <v>#DIV/0!</v>
      </c>
    </row>
    <row r="35" spans="1:20" ht="21.95" customHeight="1" x14ac:dyDescent="0.25">
      <c r="A35" s="308"/>
      <c r="B35" s="304"/>
      <c r="C35" s="304"/>
      <c r="D35" s="305">
        <v>613700</v>
      </c>
      <c r="E35" s="246"/>
      <c r="F35" s="246" t="s">
        <v>50</v>
      </c>
      <c r="G35" s="316" t="s">
        <v>180</v>
      </c>
      <c r="H35" s="317">
        <v>453000</v>
      </c>
      <c r="I35" s="317"/>
      <c r="J35" s="317"/>
      <c r="K35" s="317"/>
      <c r="L35" s="171">
        <f t="shared" si="12"/>
        <v>453000</v>
      </c>
      <c r="M35" s="171">
        <v>353917.27</v>
      </c>
      <c r="N35" s="317">
        <v>523000</v>
      </c>
      <c r="O35" s="317"/>
      <c r="P35" s="317"/>
      <c r="Q35" s="317"/>
      <c r="R35" s="317">
        <f t="shared" si="10"/>
        <v>523000</v>
      </c>
      <c r="S35" s="317">
        <f t="shared" si="11"/>
        <v>115.45253863134657</v>
      </c>
    </row>
    <row r="36" spans="1:20" ht="21.95" customHeight="1" x14ac:dyDescent="0.25">
      <c r="A36" s="308"/>
      <c r="B36" s="304"/>
      <c r="C36" s="304"/>
      <c r="D36" s="305">
        <v>613800</v>
      </c>
      <c r="E36" s="246"/>
      <c r="F36" s="246" t="s">
        <v>50</v>
      </c>
      <c r="G36" s="306" t="s">
        <v>181</v>
      </c>
      <c r="H36" s="307">
        <v>27500</v>
      </c>
      <c r="I36" s="307"/>
      <c r="J36" s="307"/>
      <c r="K36" s="307"/>
      <c r="L36" s="171">
        <f t="shared" si="12"/>
        <v>27500</v>
      </c>
      <c r="M36" s="171">
        <v>21496.73</v>
      </c>
      <c r="N36" s="307">
        <v>29500</v>
      </c>
      <c r="O36" s="307"/>
      <c r="P36" s="307"/>
      <c r="Q36" s="307"/>
      <c r="R36" s="307">
        <f t="shared" si="10"/>
        <v>29500</v>
      </c>
      <c r="S36" s="317">
        <f t="shared" si="11"/>
        <v>107.27272727272728</v>
      </c>
    </row>
    <row r="37" spans="1:20" ht="21.95" customHeight="1" x14ac:dyDescent="0.25">
      <c r="A37" s="313"/>
      <c r="B37" s="299"/>
      <c r="C37" s="299"/>
      <c r="D37" s="320">
        <v>613900</v>
      </c>
      <c r="E37" s="321"/>
      <c r="F37" s="321" t="s">
        <v>50</v>
      </c>
      <c r="G37" s="322" t="s">
        <v>182</v>
      </c>
      <c r="H37" s="323">
        <v>176000</v>
      </c>
      <c r="I37" s="323">
        <v>0</v>
      </c>
      <c r="J37" s="323">
        <v>0</v>
      </c>
      <c r="K37" s="323">
        <v>0</v>
      </c>
      <c r="L37" s="171">
        <f t="shared" si="12"/>
        <v>176000</v>
      </c>
      <c r="M37" s="171">
        <v>167072.03</v>
      </c>
      <c r="N37" s="323">
        <v>185000</v>
      </c>
      <c r="O37" s="323">
        <v>0</v>
      </c>
      <c r="P37" s="323">
        <v>0</v>
      </c>
      <c r="Q37" s="323">
        <v>0</v>
      </c>
      <c r="R37" s="307">
        <f t="shared" si="10"/>
        <v>185000</v>
      </c>
      <c r="S37" s="323">
        <f t="shared" si="11"/>
        <v>105.11363636363636</v>
      </c>
    </row>
    <row r="38" spans="1:20" ht="21.95" customHeight="1" x14ac:dyDescent="0.25">
      <c r="A38" s="328"/>
      <c r="B38" s="329"/>
      <c r="C38" s="329"/>
      <c r="D38" s="300">
        <v>614000</v>
      </c>
      <c r="E38" s="301"/>
      <c r="F38" s="301" t="s">
        <v>50</v>
      </c>
      <c r="G38" s="330" t="s">
        <v>239</v>
      </c>
      <c r="H38" s="315">
        <f>SUM(H39:H44)</f>
        <v>1633600</v>
      </c>
      <c r="I38" s="315">
        <f t="shared" ref="I38:M38" si="14">SUM(I39:I44)</f>
        <v>0</v>
      </c>
      <c r="J38" s="315">
        <f t="shared" si="14"/>
        <v>0</v>
      </c>
      <c r="K38" s="315">
        <f t="shared" si="14"/>
        <v>0</v>
      </c>
      <c r="L38" s="315">
        <f t="shared" si="14"/>
        <v>1633600</v>
      </c>
      <c r="M38" s="315">
        <f t="shared" si="14"/>
        <v>1341594.69</v>
      </c>
      <c r="N38" s="315">
        <f>SUM(N39:N44)</f>
        <v>1746300</v>
      </c>
      <c r="O38" s="315">
        <f>SUM(O39:O41)</f>
        <v>0</v>
      </c>
      <c r="P38" s="315">
        <f>SUM(P39:P41)</f>
        <v>0</v>
      </c>
      <c r="Q38" s="315">
        <f>SUM(Q39:Q41)</f>
        <v>0</v>
      </c>
      <c r="R38" s="315">
        <f t="shared" si="10"/>
        <v>1746300</v>
      </c>
      <c r="S38" s="315">
        <f t="shared" si="11"/>
        <v>106.8988736532811</v>
      </c>
    </row>
    <row r="39" spans="1:20" ht="21.95" customHeight="1" x14ac:dyDescent="0.25">
      <c r="A39" s="538"/>
      <c r="B39" s="539"/>
      <c r="C39" s="539"/>
      <c r="D39" s="540">
        <v>614100</v>
      </c>
      <c r="E39" s="533"/>
      <c r="F39" s="533" t="s">
        <v>50</v>
      </c>
      <c r="G39" s="450" t="s">
        <v>291</v>
      </c>
      <c r="H39" s="537">
        <v>465700</v>
      </c>
      <c r="I39" s="537"/>
      <c r="J39" s="537"/>
      <c r="K39" s="537"/>
      <c r="L39" s="414">
        <f t="shared" si="12"/>
        <v>465700</v>
      </c>
      <c r="M39" s="414">
        <v>350660.43</v>
      </c>
      <c r="N39" s="537">
        <v>497200</v>
      </c>
      <c r="O39" s="537"/>
      <c r="P39" s="537"/>
      <c r="Q39" s="537">
        <v>0</v>
      </c>
      <c r="R39" s="417">
        <f t="shared" si="10"/>
        <v>497200</v>
      </c>
      <c r="S39" s="537">
        <f t="shared" si="11"/>
        <v>106.76401116598669</v>
      </c>
    </row>
    <row r="40" spans="1:20" ht="21.95" customHeight="1" x14ac:dyDescent="0.25">
      <c r="A40" s="324"/>
      <c r="B40" s="325"/>
      <c r="C40" s="325"/>
      <c r="D40" s="305">
        <v>614200</v>
      </c>
      <c r="E40" s="331"/>
      <c r="F40" s="331" t="s">
        <v>50</v>
      </c>
      <c r="G40" s="332" t="s">
        <v>240</v>
      </c>
      <c r="H40" s="317">
        <v>440000</v>
      </c>
      <c r="I40" s="317"/>
      <c r="J40" s="317"/>
      <c r="K40" s="317"/>
      <c r="L40" s="171">
        <f t="shared" si="12"/>
        <v>440000</v>
      </c>
      <c r="M40" s="171">
        <v>377429.13</v>
      </c>
      <c r="N40" s="317">
        <v>489500</v>
      </c>
      <c r="O40" s="317"/>
      <c r="P40" s="317"/>
      <c r="Q40" s="317"/>
      <c r="R40" s="317">
        <f t="shared" si="10"/>
        <v>489500</v>
      </c>
      <c r="S40" s="317">
        <f t="shared" si="11"/>
        <v>111.25</v>
      </c>
    </row>
    <row r="41" spans="1:20" ht="21.95" customHeight="1" x14ac:dyDescent="0.25">
      <c r="A41" s="324"/>
      <c r="B41" s="325"/>
      <c r="C41" s="325"/>
      <c r="D41" s="305">
        <v>614300</v>
      </c>
      <c r="E41" s="246"/>
      <c r="F41" s="246" t="s">
        <v>50</v>
      </c>
      <c r="G41" s="170" t="s">
        <v>245</v>
      </c>
      <c r="H41" s="317">
        <v>447900</v>
      </c>
      <c r="I41" s="317"/>
      <c r="J41" s="317"/>
      <c r="K41" s="317"/>
      <c r="L41" s="171">
        <f t="shared" si="12"/>
        <v>447900</v>
      </c>
      <c r="M41" s="171">
        <v>327517.45</v>
      </c>
      <c r="N41" s="317">
        <v>462600</v>
      </c>
      <c r="O41" s="317"/>
      <c r="P41" s="317"/>
      <c r="Q41" s="317"/>
      <c r="R41" s="317">
        <f t="shared" si="10"/>
        <v>462600</v>
      </c>
      <c r="S41" s="317">
        <f t="shared" si="11"/>
        <v>103.28198258539854</v>
      </c>
    </row>
    <row r="42" spans="1:20" ht="21.95" customHeight="1" x14ac:dyDescent="0.25">
      <c r="A42" s="324"/>
      <c r="B42" s="325"/>
      <c r="C42" s="325"/>
      <c r="D42" s="340">
        <v>614400</v>
      </c>
      <c r="E42" s="326"/>
      <c r="F42" s="246" t="s">
        <v>50</v>
      </c>
      <c r="G42" s="327" t="s">
        <v>297</v>
      </c>
      <c r="H42" s="317">
        <v>140000</v>
      </c>
      <c r="I42" s="317"/>
      <c r="J42" s="317"/>
      <c r="K42" s="317"/>
      <c r="L42" s="171">
        <f t="shared" si="12"/>
        <v>140000</v>
      </c>
      <c r="M42" s="171">
        <v>164836.47</v>
      </c>
      <c r="N42" s="317">
        <v>150000</v>
      </c>
      <c r="O42" s="317"/>
      <c r="P42" s="317"/>
      <c r="Q42" s="317"/>
      <c r="R42" s="317">
        <f t="shared" si="10"/>
        <v>150000</v>
      </c>
      <c r="S42" s="317">
        <f t="shared" si="11"/>
        <v>107.14285714285714</v>
      </c>
    </row>
    <row r="43" spans="1:20" ht="21.95" customHeight="1" x14ac:dyDescent="0.25">
      <c r="A43" s="324"/>
      <c r="B43" s="325"/>
      <c r="C43" s="325"/>
      <c r="D43" s="340">
        <v>614500</v>
      </c>
      <c r="E43" s="326"/>
      <c r="F43" s="246" t="s">
        <v>50</v>
      </c>
      <c r="G43" s="327" t="s">
        <v>216</v>
      </c>
      <c r="H43" s="317">
        <v>95000</v>
      </c>
      <c r="I43" s="317"/>
      <c r="J43" s="317"/>
      <c r="K43" s="317"/>
      <c r="L43" s="171">
        <f t="shared" si="12"/>
        <v>95000</v>
      </c>
      <c r="M43" s="171">
        <v>82537.929999999993</v>
      </c>
      <c r="N43" s="317">
        <v>95000</v>
      </c>
      <c r="O43" s="317"/>
      <c r="P43" s="317"/>
      <c r="Q43" s="317"/>
      <c r="R43" s="317">
        <f t="shared" si="10"/>
        <v>95000</v>
      </c>
      <c r="S43" s="317">
        <f t="shared" si="11"/>
        <v>100</v>
      </c>
    </row>
    <row r="44" spans="1:20" ht="21.95" customHeight="1" x14ac:dyDescent="0.25">
      <c r="A44" s="324"/>
      <c r="B44" s="325"/>
      <c r="C44" s="325"/>
      <c r="D44" s="340">
        <v>614800</v>
      </c>
      <c r="E44" s="326"/>
      <c r="F44" s="246" t="s">
        <v>50</v>
      </c>
      <c r="G44" s="327" t="s">
        <v>298</v>
      </c>
      <c r="H44" s="317">
        <v>45000</v>
      </c>
      <c r="I44" s="317"/>
      <c r="J44" s="317"/>
      <c r="K44" s="317"/>
      <c r="L44" s="171">
        <f t="shared" si="12"/>
        <v>45000</v>
      </c>
      <c r="M44" s="171">
        <v>38613.279999999999</v>
      </c>
      <c r="N44" s="317">
        <v>52000</v>
      </c>
      <c r="O44" s="317"/>
      <c r="P44" s="317"/>
      <c r="Q44" s="317"/>
      <c r="R44" s="317">
        <f t="shared" si="10"/>
        <v>52000</v>
      </c>
      <c r="S44" s="317">
        <f t="shared" si="11"/>
        <v>115.55555555555554</v>
      </c>
    </row>
    <row r="45" spans="1:20" ht="21.95" customHeight="1" x14ac:dyDescent="0.25">
      <c r="A45" s="324"/>
      <c r="B45" s="325"/>
      <c r="C45" s="325"/>
      <c r="D45" s="392">
        <v>615000</v>
      </c>
      <c r="E45" s="393"/>
      <c r="F45" s="310" t="s">
        <v>50</v>
      </c>
      <c r="G45" s="394" t="s">
        <v>219</v>
      </c>
      <c r="H45" s="338">
        <f>H46</f>
        <v>3181500</v>
      </c>
      <c r="I45" s="338">
        <f t="shared" ref="I45:M45" si="15">I46</f>
        <v>0</v>
      </c>
      <c r="J45" s="338">
        <f t="shared" si="15"/>
        <v>0</v>
      </c>
      <c r="K45" s="338">
        <f t="shared" si="15"/>
        <v>0</v>
      </c>
      <c r="L45" s="338">
        <f t="shared" si="15"/>
        <v>3181500</v>
      </c>
      <c r="M45" s="338">
        <f t="shared" si="15"/>
        <v>1941479.51</v>
      </c>
      <c r="N45" s="338">
        <f t="shared" ref="N45" si="16">N46</f>
        <v>3102900</v>
      </c>
      <c r="O45" s="338"/>
      <c r="P45" s="338"/>
      <c r="Q45" s="338"/>
      <c r="R45" s="338">
        <f t="shared" si="10"/>
        <v>3102900</v>
      </c>
      <c r="S45" s="317">
        <f t="shared" si="11"/>
        <v>97.529467232437526</v>
      </c>
    </row>
    <row r="46" spans="1:20" ht="21.95" customHeight="1" x14ac:dyDescent="0.25">
      <c r="A46" s="324"/>
      <c r="B46" s="325"/>
      <c r="C46" s="325"/>
      <c r="D46" s="395">
        <v>615100</v>
      </c>
      <c r="E46" s="396"/>
      <c r="F46" s="331" t="s">
        <v>50</v>
      </c>
      <c r="G46" s="327" t="s">
        <v>275</v>
      </c>
      <c r="H46" s="317">
        <v>3181500</v>
      </c>
      <c r="I46" s="317"/>
      <c r="J46" s="317"/>
      <c r="K46" s="317"/>
      <c r="L46" s="171">
        <f t="shared" si="12"/>
        <v>3181500</v>
      </c>
      <c r="M46" s="171">
        <v>1941479.51</v>
      </c>
      <c r="N46" s="317">
        <f>Izdatci!M77</f>
        <v>3102900</v>
      </c>
      <c r="O46" s="317"/>
      <c r="P46" s="317"/>
      <c r="Q46" s="317"/>
      <c r="R46" s="317">
        <f t="shared" si="10"/>
        <v>3102900</v>
      </c>
      <c r="S46" s="317">
        <f t="shared" si="11"/>
        <v>97.529467232437526</v>
      </c>
    </row>
    <row r="47" spans="1:20" ht="21.95" customHeight="1" x14ac:dyDescent="0.25">
      <c r="A47" s="324"/>
      <c r="B47" s="325"/>
      <c r="C47" s="325"/>
      <c r="D47" s="392">
        <v>616200</v>
      </c>
      <c r="E47" s="393"/>
      <c r="F47" s="331" t="s">
        <v>50</v>
      </c>
      <c r="G47" s="394" t="s">
        <v>301</v>
      </c>
      <c r="H47" s="338">
        <v>2700</v>
      </c>
      <c r="I47" s="317"/>
      <c r="J47" s="317"/>
      <c r="K47" s="317"/>
      <c r="L47" s="171">
        <f t="shared" si="12"/>
        <v>2700</v>
      </c>
      <c r="M47" s="171">
        <v>2387.62</v>
      </c>
      <c r="N47" s="338">
        <v>2500</v>
      </c>
      <c r="O47" s="338"/>
      <c r="P47" s="338"/>
      <c r="Q47" s="338"/>
      <c r="R47" s="317">
        <f t="shared" si="10"/>
        <v>2500</v>
      </c>
      <c r="S47" s="319">
        <f t="shared" si="11"/>
        <v>92.592592592592595</v>
      </c>
    </row>
    <row r="48" spans="1:20" ht="21.95" customHeight="1" x14ac:dyDescent="0.25">
      <c r="A48" s="529"/>
      <c r="B48" s="530"/>
      <c r="C48" s="530"/>
      <c r="D48" s="531">
        <v>821300</v>
      </c>
      <c r="E48" s="532"/>
      <c r="F48" s="533" t="s">
        <v>50</v>
      </c>
      <c r="G48" s="534" t="s">
        <v>302</v>
      </c>
      <c r="H48" s="535">
        <v>69000</v>
      </c>
      <c r="I48" s="536"/>
      <c r="J48" s="536"/>
      <c r="K48" s="536"/>
      <c r="L48" s="414">
        <f t="shared" si="12"/>
        <v>69000</v>
      </c>
      <c r="M48" s="414">
        <v>32025.279999999999</v>
      </c>
      <c r="N48" s="535">
        <v>846000</v>
      </c>
      <c r="O48" s="535"/>
      <c r="P48" s="535"/>
      <c r="Q48" s="535"/>
      <c r="R48" s="536">
        <f t="shared" si="10"/>
        <v>846000</v>
      </c>
      <c r="S48" s="537">
        <f t="shared" si="11"/>
        <v>1226.086956521739</v>
      </c>
    </row>
    <row r="49" spans="1:19" ht="21.95" customHeight="1" x14ac:dyDescent="0.25">
      <c r="A49" s="324"/>
      <c r="B49" s="325"/>
      <c r="C49" s="325"/>
      <c r="D49" s="392">
        <v>823200</v>
      </c>
      <c r="E49" s="393"/>
      <c r="F49" s="331" t="s">
        <v>50</v>
      </c>
      <c r="G49" s="394" t="s">
        <v>307</v>
      </c>
      <c r="H49" s="338">
        <v>130000</v>
      </c>
      <c r="I49" s="317"/>
      <c r="J49" s="317"/>
      <c r="K49" s="317"/>
      <c r="L49" s="171">
        <f t="shared" si="12"/>
        <v>130000</v>
      </c>
      <c r="M49" s="171">
        <v>125581.38</v>
      </c>
      <c r="N49" s="338">
        <v>130000</v>
      </c>
      <c r="O49" s="338"/>
      <c r="P49" s="338"/>
      <c r="Q49" s="338"/>
      <c r="R49" s="317">
        <f t="shared" si="10"/>
        <v>130000</v>
      </c>
      <c r="S49" s="319">
        <f t="shared" si="11"/>
        <v>100</v>
      </c>
    </row>
    <row r="50" spans="1:19" ht="21.95" customHeight="1" thickBot="1" x14ac:dyDescent="0.3">
      <c r="A50" s="324"/>
      <c r="B50" s="325"/>
      <c r="C50" s="325"/>
      <c r="D50" s="333"/>
      <c r="E50" s="334"/>
      <c r="F50" s="334" t="s">
        <v>50</v>
      </c>
      <c r="G50" s="335" t="s">
        <v>241</v>
      </c>
      <c r="H50" s="336">
        <v>1</v>
      </c>
      <c r="I50" s="336"/>
      <c r="J50" s="336"/>
      <c r="K50" s="336"/>
      <c r="L50" s="336">
        <v>1</v>
      </c>
      <c r="M50" s="336"/>
      <c r="N50" s="336">
        <v>1</v>
      </c>
      <c r="O50" s="336"/>
      <c r="P50" s="336"/>
      <c r="Q50" s="336"/>
      <c r="R50" s="336">
        <v>1</v>
      </c>
      <c r="S50" s="336"/>
    </row>
    <row r="51" spans="1:19" ht="21.95" customHeight="1" thickTop="1" thickBot="1" x14ac:dyDescent="0.3">
      <c r="A51" s="287">
        <v>11</v>
      </c>
      <c r="B51" s="288"/>
      <c r="C51" s="288"/>
      <c r="D51" s="289"/>
      <c r="E51" s="288"/>
      <c r="F51" s="288" t="s">
        <v>50</v>
      </c>
      <c r="G51" s="290" t="s">
        <v>242</v>
      </c>
      <c r="H51" s="291">
        <f>H24+H27+H28+H38+H45+H47+H48+H49</f>
        <v>6184100</v>
      </c>
      <c r="I51" s="291">
        <f t="shared" ref="I51:M51" si="17">I24+I27+I28+I38+I45+I47+I48+I49</f>
        <v>0</v>
      </c>
      <c r="J51" s="291">
        <f t="shared" si="17"/>
        <v>0</v>
      </c>
      <c r="K51" s="291">
        <f t="shared" si="17"/>
        <v>0</v>
      </c>
      <c r="L51" s="291">
        <f t="shared" si="17"/>
        <v>6184100</v>
      </c>
      <c r="M51" s="291">
        <f t="shared" si="17"/>
        <v>4361233.6900000004</v>
      </c>
      <c r="N51" s="291">
        <f>N24+N27+N28+N38+N45+N47+N48+N49</f>
        <v>7117500</v>
      </c>
      <c r="O51" s="291">
        <f>O24+O27+O28+O38+O45+O47+O48+O49</f>
        <v>0</v>
      </c>
      <c r="P51" s="291">
        <f>P24+P27+P28+P38+P45+P47+P48+P49</f>
        <v>0</v>
      </c>
      <c r="Q51" s="291">
        <f>Q24+Q27+Q28+Q38+Q45+Q47+Q48+Q49</f>
        <v>0</v>
      </c>
      <c r="R51" s="291">
        <f>R24+R27+R28+R38+R45+R47+R48+R49</f>
        <v>7117500</v>
      </c>
      <c r="S51" s="291">
        <f>R51/L51*100</f>
        <v>115.09354635274333</v>
      </c>
    </row>
    <row r="52" spans="1:19" ht="21.95" customHeight="1" thickTop="1" x14ac:dyDescent="0.25">
      <c r="A52" s="303">
        <v>12</v>
      </c>
      <c r="B52" s="337" t="s">
        <v>71</v>
      </c>
      <c r="C52" s="337" t="s">
        <v>184</v>
      </c>
      <c r="D52" s="305"/>
      <c r="E52" s="246"/>
      <c r="F52" s="246" t="s">
        <v>50</v>
      </c>
      <c r="G52" s="247" t="s">
        <v>52</v>
      </c>
      <c r="H52" s="338"/>
      <c r="I52" s="338"/>
      <c r="J52" s="338"/>
      <c r="K52" s="338"/>
      <c r="L52" s="338"/>
      <c r="M52" s="338"/>
      <c r="N52" s="338"/>
      <c r="O52" s="338"/>
      <c r="P52" s="338"/>
      <c r="Q52" s="338"/>
      <c r="R52" s="338"/>
      <c r="S52" s="338"/>
    </row>
    <row r="53" spans="1:19" ht="21.95" customHeight="1" x14ac:dyDescent="0.25">
      <c r="A53" s="313"/>
      <c r="B53" s="299"/>
      <c r="C53" s="299"/>
      <c r="D53" s="300">
        <v>611000</v>
      </c>
      <c r="E53" s="301"/>
      <c r="F53" s="301" t="s">
        <v>50</v>
      </c>
      <c r="G53" s="302" t="s">
        <v>236</v>
      </c>
      <c r="H53" s="175">
        <f t="shared" ref="H53:M53" si="18">H54+H55</f>
        <v>148000</v>
      </c>
      <c r="I53" s="175">
        <f t="shared" si="18"/>
        <v>0</v>
      </c>
      <c r="J53" s="175">
        <f t="shared" si="18"/>
        <v>0</v>
      </c>
      <c r="K53" s="175">
        <f t="shared" si="18"/>
        <v>0</v>
      </c>
      <c r="L53" s="175">
        <f t="shared" si="18"/>
        <v>148000</v>
      </c>
      <c r="M53" s="175">
        <f t="shared" si="18"/>
        <v>111253.1</v>
      </c>
      <c r="N53" s="175">
        <f>N54+N55</f>
        <v>167000</v>
      </c>
      <c r="O53" s="175">
        <f>O54+O55</f>
        <v>0</v>
      </c>
      <c r="P53" s="175">
        <f>P54+P55</f>
        <v>0</v>
      </c>
      <c r="Q53" s="175">
        <f>Q54+Q55</f>
        <v>0</v>
      </c>
      <c r="R53" s="175">
        <f>N53+O53+P53+Q53</f>
        <v>167000</v>
      </c>
      <c r="S53" s="175">
        <f>R53/L53*100</f>
        <v>112.83783783783782</v>
      </c>
    </row>
    <row r="54" spans="1:19" ht="21.95" customHeight="1" x14ac:dyDescent="0.25">
      <c r="A54" s="308"/>
      <c r="B54" s="304"/>
      <c r="C54" s="304"/>
      <c r="D54" s="305">
        <v>611100</v>
      </c>
      <c r="E54" s="246"/>
      <c r="F54" s="246" t="s">
        <v>50</v>
      </c>
      <c r="G54" s="306" t="s">
        <v>172</v>
      </c>
      <c r="H54" s="307">
        <v>126000</v>
      </c>
      <c r="I54" s="307"/>
      <c r="J54" s="307"/>
      <c r="K54" s="307"/>
      <c r="L54" s="171">
        <f t="shared" ref="L54:L56" si="19">SUM(H54:K54)</f>
        <v>126000</v>
      </c>
      <c r="M54" s="171">
        <v>91076.35</v>
      </c>
      <c r="N54" s="448">
        <v>146000</v>
      </c>
      <c r="O54" s="307"/>
      <c r="P54" s="307"/>
      <c r="Q54" s="307"/>
      <c r="R54" s="307">
        <f>N54+O54+P54+Q54</f>
        <v>146000</v>
      </c>
      <c r="S54" s="307">
        <f>R54/L54*100</f>
        <v>115.87301587301589</v>
      </c>
    </row>
    <row r="55" spans="1:19" ht="21.95" customHeight="1" x14ac:dyDescent="0.25">
      <c r="A55" s="308"/>
      <c r="B55" s="304"/>
      <c r="C55" s="304"/>
      <c r="D55" s="305">
        <v>611200</v>
      </c>
      <c r="E55" s="246"/>
      <c r="F55" s="246" t="s">
        <v>50</v>
      </c>
      <c r="G55" s="170" t="s">
        <v>237</v>
      </c>
      <c r="H55" s="307">
        <v>22000</v>
      </c>
      <c r="I55" s="307"/>
      <c r="J55" s="307"/>
      <c r="K55" s="307"/>
      <c r="L55" s="171">
        <f t="shared" si="19"/>
        <v>22000</v>
      </c>
      <c r="M55" s="171">
        <v>20176.75</v>
      </c>
      <c r="N55" s="307">
        <v>21000</v>
      </c>
      <c r="O55" s="307"/>
      <c r="P55" s="307"/>
      <c r="Q55" s="307"/>
      <c r="R55" s="307">
        <f>N55+O55+P55+Q55</f>
        <v>21000</v>
      </c>
      <c r="S55" s="307">
        <f>R55/L55*100</f>
        <v>95.454545454545453</v>
      </c>
    </row>
    <row r="56" spans="1:19" ht="21.95" customHeight="1" x14ac:dyDescent="0.25">
      <c r="A56" s="308"/>
      <c r="B56" s="304"/>
      <c r="C56" s="304"/>
      <c r="D56" s="309">
        <v>612100</v>
      </c>
      <c r="E56" s="310"/>
      <c r="F56" s="310" t="s">
        <v>50</v>
      </c>
      <c r="G56" s="311" t="s">
        <v>174</v>
      </c>
      <c r="H56" s="312">
        <v>12900</v>
      </c>
      <c r="I56" s="312"/>
      <c r="J56" s="312"/>
      <c r="K56" s="312"/>
      <c r="L56" s="175">
        <f t="shared" si="19"/>
        <v>12900</v>
      </c>
      <c r="M56" s="175">
        <v>9563.09</v>
      </c>
      <c r="N56" s="312">
        <v>13500</v>
      </c>
      <c r="O56" s="312"/>
      <c r="P56" s="312"/>
      <c r="Q56" s="312"/>
      <c r="R56" s="312">
        <f>N56+O56+P56+Q56</f>
        <v>13500</v>
      </c>
      <c r="S56" s="312">
        <f>R56/L56*100</f>
        <v>104.65116279069768</v>
      </c>
    </row>
    <row r="57" spans="1:19" ht="21.95" customHeight="1" thickBot="1" x14ac:dyDescent="0.3">
      <c r="A57" s="324"/>
      <c r="B57" s="325"/>
      <c r="C57" s="325"/>
      <c r="D57" s="333"/>
      <c r="E57" s="334"/>
      <c r="F57" s="334" t="s">
        <v>50</v>
      </c>
      <c r="G57" s="335" t="s">
        <v>241</v>
      </c>
      <c r="H57" s="336">
        <v>6</v>
      </c>
      <c r="I57" s="336"/>
      <c r="J57" s="336"/>
      <c r="K57" s="336"/>
      <c r="L57" s="336">
        <v>6</v>
      </c>
      <c r="M57" s="336"/>
      <c r="N57" s="336">
        <v>6</v>
      </c>
      <c r="O57" s="336"/>
      <c r="P57" s="336"/>
      <c r="Q57" s="336"/>
      <c r="R57" s="336">
        <v>6</v>
      </c>
      <c r="S57" s="336">
        <f>R57/L57*100</f>
        <v>100</v>
      </c>
    </row>
    <row r="58" spans="1:19" ht="21.95" customHeight="1" thickTop="1" thickBot="1" x14ac:dyDescent="0.3">
      <c r="A58" s="287" t="s">
        <v>230</v>
      </c>
      <c r="B58" s="288" t="s">
        <v>71</v>
      </c>
      <c r="C58" s="288"/>
      <c r="D58" s="289"/>
      <c r="E58" s="288"/>
      <c r="F58" s="288" t="s">
        <v>50</v>
      </c>
      <c r="G58" s="290" t="s">
        <v>242</v>
      </c>
      <c r="H58" s="291">
        <f>H53+H56</f>
        <v>160900</v>
      </c>
      <c r="I58" s="291">
        <f t="shared" ref="I58:M58" si="20">I53+I56</f>
        <v>0</v>
      </c>
      <c r="J58" s="291">
        <f t="shared" si="20"/>
        <v>0</v>
      </c>
      <c r="K58" s="291">
        <f t="shared" si="20"/>
        <v>0</v>
      </c>
      <c r="L58" s="291">
        <f t="shared" si="20"/>
        <v>160900</v>
      </c>
      <c r="M58" s="291">
        <f t="shared" si="20"/>
        <v>120816.19</v>
      </c>
      <c r="N58" s="291">
        <f t="shared" ref="N58:S58" si="21">N53+N56</f>
        <v>180500</v>
      </c>
      <c r="O58" s="291">
        <f t="shared" si="21"/>
        <v>0</v>
      </c>
      <c r="P58" s="291">
        <f t="shared" si="21"/>
        <v>0</v>
      </c>
      <c r="Q58" s="291">
        <f t="shared" si="21"/>
        <v>0</v>
      </c>
      <c r="R58" s="291">
        <f t="shared" si="21"/>
        <v>180500</v>
      </c>
      <c r="S58" s="291">
        <f t="shared" si="21"/>
        <v>217.48900062853551</v>
      </c>
    </row>
    <row r="59" spans="1:19" ht="21.95" customHeight="1" thickTop="1" x14ac:dyDescent="0.25">
      <c r="A59" s="303">
        <v>12</v>
      </c>
      <c r="B59" s="337" t="s">
        <v>73</v>
      </c>
      <c r="C59" s="337" t="s">
        <v>184</v>
      </c>
      <c r="D59" s="305"/>
      <c r="E59" s="246"/>
      <c r="F59" s="246" t="s">
        <v>50</v>
      </c>
      <c r="G59" s="339" t="s">
        <v>246</v>
      </c>
      <c r="H59" s="338"/>
      <c r="I59" s="338"/>
      <c r="J59" s="338"/>
      <c r="K59" s="338"/>
      <c r="L59" s="338"/>
      <c r="M59" s="338"/>
      <c r="N59" s="338"/>
      <c r="O59" s="338"/>
      <c r="P59" s="338"/>
      <c r="Q59" s="338"/>
      <c r="R59" s="338"/>
      <c r="S59" s="338"/>
    </row>
    <row r="60" spans="1:19" ht="21.95" customHeight="1" x14ac:dyDescent="0.25">
      <c r="A60" s="313"/>
      <c r="B60" s="299"/>
      <c r="C60" s="299"/>
      <c r="D60" s="300">
        <v>611000</v>
      </c>
      <c r="E60" s="301"/>
      <c r="F60" s="301" t="s">
        <v>50</v>
      </c>
      <c r="G60" s="302" t="s">
        <v>236</v>
      </c>
      <c r="H60" s="175">
        <f t="shared" ref="H60:M60" si="22">H61+H62</f>
        <v>329000</v>
      </c>
      <c r="I60" s="175">
        <f t="shared" si="22"/>
        <v>0</v>
      </c>
      <c r="J60" s="175">
        <f t="shared" si="22"/>
        <v>0</v>
      </c>
      <c r="K60" s="175">
        <f t="shared" si="22"/>
        <v>0</v>
      </c>
      <c r="L60" s="175">
        <f t="shared" si="22"/>
        <v>329000</v>
      </c>
      <c r="M60" s="175">
        <f t="shared" si="22"/>
        <v>245126.28999999998</v>
      </c>
      <c r="N60" s="175">
        <f>N61+N62</f>
        <v>384000</v>
      </c>
      <c r="O60" s="175">
        <f>O61+O62</f>
        <v>0</v>
      </c>
      <c r="P60" s="175">
        <f>P61+P62</f>
        <v>0</v>
      </c>
      <c r="Q60" s="175">
        <f>Q61+Q62</f>
        <v>0</v>
      </c>
      <c r="R60" s="175">
        <f>N60+O60+P60+Q60</f>
        <v>384000</v>
      </c>
      <c r="S60" s="175">
        <f t="shared" ref="S60:S65" si="23">R60/L60*100</f>
        <v>116.71732522796351</v>
      </c>
    </row>
    <row r="61" spans="1:19" ht="21.95" customHeight="1" x14ac:dyDescent="0.25">
      <c r="A61" s="308"/>
      <c r="B61" s="304"/>
      <c r="C61" s="304"/>
      <c r="D61" s="305">
        <v>611100</v>
      </c>
      <c r="E61" s="246"/>
      <c r="F61" s="246" t="s">
        <v>50</v>
      </c>
      <c r="G61" s="306" t="s">
        <v>172</v>
      </c>
      <c r="H61" s="307">
        <v>286000</v>
      </c>
      <c r="I61" s="307"/>
      <c r="J61" s="307"/>
      <c r="K61" s="307"/>
      <c r="L61" s="171">
        <f t="shared" ref="L61:L63" si="24">SUM(H61:K61)</f>
        <v>286000</v>
      </c>
      <c r="M61" s="171">
        <v>208457.36</v>
      </c>
      <c r="N61" s="528">
        <v>331000</v>
      </c>
      <c r="O61" s="307"/>
      <c r="P61" s="307"/>
      <c r="Q61" s="307"/>
      <c r="R61" s="171">
        <f>N61+O61+P61+Q61</f>
        <v>331000</v>
      </c>
      <c r="S61" s="307">
        <f t="shared" si="23"/>
        <v>115.73426573426573</v>
      </c>
    </row>
    <row r="62" spans="1:19" ht="21.95" customHeight="1" x14ac:dyDescent="0.25">
      <c r="A62" s="308"/>
      <c r="B62" s="304"/>
      <c r="C62" s="304"/>
      <c r="D62" s="305">
        <v>611200</v>
      </c>
      <c r="E62" s="246"/>
      <c r="F62" s="246" t="s">
        <v>50</v>
      </c>
      <c r="G62" s="170" t="s">
        <v>237</v>
      </c>
      <c r="H62" s="307">
        <v>43000</v>
      </c>
      <c r="I62" s="307"/>
      <c r="J62" s="307"/>
      <c r="K62" s="307"/>
      <c r="L62" s="171">
        <f t="shared" si="24"/>
        <v>43000</v>
      </c>
      <c r="M62" s="171">
        <v>36668.93</v>
      </c>
      <c r="N62" s="307">
        <v>53000</v>
      </c>
      <c r="O62" s="307"/>
      <c r="P62" s="307"/>
      <c r="Q62" s="307"/>
      <c r="R62" s="171">
        <f>N62+O62+P62+Q62</f>
        <v>53000</v>
      </c>
      <c r="S62" s="307">
        <f t="shared" si="23"/>
        <v>123.25581395348837</v>
      </c>
    </row>
    <row r="63" spans="1:19" ht="21.95" customHeight="1" x14ac:dyDescent="0.25">
      <c r="A63" s="308"/>
      <c r="B63" s="304"/>
      <c r="C63" s="304"/>
      <c r="D63" s="309">
        <v>612100</v>
      </c>
      <c r="E63" s="310"/>
      <c r="F63" s="310" t="s">
        <v>50</v>
      </c>
      <c r="G63" s="311" t="s">
        <v>174</v>
      </c>
      <c r="H63" s="312">
        <v>29200</v>
      </c>
      <c r="I63" s="312"/>
      <c r="J63" s="312"/>
      <c r="K63" s="312"/>
      <c r="L63" s="175">
        <f t="shared" si="24"/>
        <v>29200</v>
      </c>
      <c r="M63" s="175">
        <v>21887.98</v>
      </c>
      <c r="N63" s="312">
        <v>32400</v>
      </c>
      <c r="O63" s="312"/>
      <c r="P63" s="312"/>
      <c r="Q63" s="312"/>
      <c r="R63" s="312">
        <f>N63+O63+P63+Q63</f>
        <v>32400</v>
      </c>
      <c r="S63" s="312">
        <f t="shared" si="23"/>
        <v>110.95890410958904</v>
      </c>
    </row>
    <row r="64" spans="1:19" ht="21.95" customHeight="1" thickBot="1" x14ac:dyDescent="0.3">
      <c r="A64" s="324"/>
      <c r="B64" s="325"/>
      <c r="C64" s="325"/>
      <c r="D64" s="333"/>
      <c r="E64" s="334"/>
      <c r="F64" s="334" t="s">
        <v>50</v>
      </c>
      <c r="G64" s="335" t="s">
        <v>241</v>
      </c>
      <c r="H64" s="336">
        <v>14</v>
      </c>
      <c r="I64" s="336"/>
      <c r="J64" s="336"/>
      <c r="K64" s="336"/>
      <c r="L64" s="336">
        <f t="shared" ref="L64" si="25">H64+I64+J64+K64</f>
        <v>14</v>
      </c>
      <c r="M64" s="336"/>
      <c r="N64" s="336">
        <v>14</v>
      </c>
      <c r="O64" s="336"/>
      <c r="P64" s="336"/>
      <c r="Q64" s="336"/>
      <c r="R64" s="336">
        <f>N64+O64+P64+Q64</f>
        <v>14</v>
      </c>
      <c r="S64" s="336">
        <f t="shared" si="23"/>
        <v>100</v>
      </c>
    </row>
    <row r="65" spans="1:20" ht="21.95" customHeight="1" thickTop="1" thickBot="1" x14ac:dyDescent="0.3">
      <c r="A65" s="287" t="s">
        <v>230</v>
      </c>
      <c r="B65" s="288">
        <v>2</v>
      </c>
      <c r="C65" s="288"/>
      <c r="D65" s="289"/>
      <c r="E65" s="288"/>
      <c r="F65" s="288" t="s">
        <v>50</v>
      </c>
      <c r="G65" s="290" t="s">
        <v>242</v>
      </c>
      <c r="H65" s="291">
        <f>H60+H63</f>
        <v>358200</v>
      </c>
      <c r="I65" s="291">
        <f t="shared" ref="I65:M65" si="26">I60+I63</f>
        <v>0</v>
      </c>
      <c r="J65" s="291">
        <f t="shared" si="26"/>
        <v>0</v>
      </c>
      <c r="K65" s="291">
        <f t="shared" si="26"/>
        <v>0</v>
      </c>
      <c r="L65" s="291">
        <f t="shared" si="26"/>
        <v>358200</v>
      </c>
      <c r="M65" s="291">
        <f t="shared" si="26"/>
        <v>267014.26999999996</v>
      </c>
      <c r="N65" s="291">
        <f t="shared" ref="N65:R65" si="27">N60+N63</f>
        <v>416400</v>
      </c>
      <c r="O65" s="291">
        <f t="shared" si="27"/>
        <v>0</v>
      </c>
      <c r="P65" s="291">
        <f t="shared" si="27"/>
        <v>0</v>
      </c>
      <c r="Q65" s="291">
        <f t="shared" si="27"/>
        <v>0</v>
      </c>
      <c r="R65" s="291">
        <f t="shared" si="27"/>
        <v>416400</v>
      </c>
      <c r="S65" s="397">
        <f t="shared" si="23"/>
        <v>116.24790619765494</v>
      </c>
    </row>
    <row r="66" spans="1:20" ht="21.95" customHeight="1" thickTop="1" x14ac:dyDescent="0.25">
      <c r="A66" s="303">
        <v>12</v>
      </c>
      <c r="B66" s="337" t="s">
        <v>75</v>
      </c>
      <c r="C66" s="337" t="s">
        <v>184</v>
      </c>
      <c r="D66" s="305"/>
      <c r="E66" s="246"/>
      <c r="F66" s="246" t="s">
        <v>50</v>
      </c>
      <c r="G66" s="311" t="s">
        <v>247</v>
      </c>
      <c r="H66" s="233"/>
      <c r="I66" s="233"/>
      <c r="J66" s="233"/>
      <c r="K66" s="233"/>
      <c r="L66" s="233"/>
      <c r="M66" s="233"/>
      <c r="N66" s="233"/>
      <c r="O66" s="233"/>
      <c r="P66" s="233"/>
      <c r="Q66" s="233"/>
      <c r="R66" s="233"/>
      <c r="S66" s="233"/>
    </row>
    <row r="67" spans="1:20" ht="21.95" customHeight="1" x14ac:dyDescent="0.25">
      <c r="A67" s="313"/>
      <c r="B67" s="299"/>
      <c r="C67" s="299"/>
      <c r="D67" s="300">
        <v>611000</v>
      </c>
      <c r="E67" s="301"/>
      <c r="F67" s="301" t="s">
        <v>50</v>
      </c>
      <c r="G67" s="302" t="s">
        <v>236</v>
      </c>
      <c r="H67" s="175">
        <f t="shared" ref="H67:M67" si="28">H68+H69</f>
        <v>517000</v>
      </c>
      <c r="I67" s="175">
        <f t="shared" si="28"/>
        <v>0</v>
      </c>
      <c r="J67" s="175">
        <f t="shared" si="28"/>
        <v>0</v>
      </c>
      <c r="K67" s="175">
        <f t="shared" si="28"/>
        <v>0</v>
      </c>
      <c r="L67" s="175">
        <f t="shared" si="28"/>
        <v>517000</v>
      </c>
      <c r="M67" s="175">
        <f t="shared" si="28"/>
        <v>399230.31000000006</v>
      </c>
      <c r="N67" s="175">
        <f>N68+N69</f>
        <v>591000</v>
      </c>
      <c r="O67" s="175">
        <f>O68+O69</f>
        <v>0</v>
      </c>
      <c r="P67" s="175">
        <f>P68+P69</f>
        <v>0</v>
      </c>
      <c r="Q67" s="175">
        <f>Q68+Q69</f>
        <v>0</v>
      </c>
      <c r="R67" s="175">
        <f>N67+O67+P67+Q67</f>
        <v>591000</v>
      </c>
      <c r="S67" s="175">
        <f t="shared" ref="S67:S72" si="29">R67/L67*100</f>
        <v>114.31334622823985</v>
      </c>
      <c r="T67">
        <v>14</v>
      </c>
    </row>
    <row r="68" spans="1:20" ht="21.95" customHeight="1" x14ac:dyDescent="0.25">
      <c r="A68" s="308"/>
      <c r="B68" s="304"/>
      <c r="C68" s="304"/>
      <c r="D68" s="305">
        <v>611100</v>
      </c>
      <c r="E68" s="246"/>
      <c r="F68" s="246" t="s">
        <v>50</v>
      </c>
      <c r="G68" s="306" t="s">
        <v>172</v>
      </c>
      <c r="H68" s="307">
        <v>443000</v>
      </c>
      <c r="I68" s="307"/>
      <c r="J68" s="307"/>
      <c r="K68" s="307"/>
      <c r="L68" s="171">
        <f t="shared" ref="L68:L70" si="30">SUM(H68:K68)</f>
        <v>443000</v>
      </c>
      <c r="M68" s="171">
        <v>327438.28000000003</v>
      </c>
      <c r="N68" s="307">
        <v>516000</v>
      </c>
      <c r="O68" s="307"/>
      <c r="P68" s="307"/>
      <c r="Q68" s="307"/>
      <c r="R68" s="307">
        <f>N68+O68+P68+Q68</f>
        <v>516000</v>
      </c>
      <c r="S68" s="307">
        <f t="shared" si="29"/>
        <v>116.47855530474041</v>
      </c>
    </row>
    <row r="69" spans="1:20" ht="21.95" customHeight="1" x14ac:dyDescent="0.25">
      <c r="A69" s="308"/>
      <c r="B69" s="304"/>
      <c r="C69" s="304"/>
      <c r="D69" s="305">
        <v>611200</v>
      </c>
      <c r="E69" s="246"/>
      <c r="F69" s="246" t="s">
        <v>50</v>
      </c>
      <c r="G69" s="170" t="s">
        <v>237</v>
      </c>
      <c r="H69" s="307">
        <v>74000</v>
      </c>
      <c r="I69" s="307"/>
      <c r="J69" s="307"/>
      <c r="K69" s="307"/>
      <c r="L69" s="171">
        <f t="shared" si="30"/>
        <v>74000</v>
      </c>
      <c r="M69" s="171">
        <v>71792.03</v>
      </c>
      <c r="N69" s="307">
        <v>75000</v>
      </c>
      <c r="O69" s="307"/>
      <c r="P69" s="307"/>
      <c r="Q69" s="307"/>
      <c r="R69" s="307">
        <f>N69+O69+P69+Q69</f>
        <v>75000</v>
      </c>
      <c r="S69" s="307">
        <f t="shared" si="29"/>
        <v>101.35135135135135</v>
      </c>
    </row>
    <row r="70" spans="1:20" ht="21.95" customHeight="1" x14ac:dyDescent="0.25">
      <c r="A70" s="308"/>
      <c r="B70" s="304"/>
      <c r="C70" s="304"/>
      <c r="D70" s="309">
        <v>612100</v>
      </c>
      <c r="E70" s="310"/>
      <c r="F70" s="310" t="s">
        <v>50</v>
      </c>
      <c r="G70" s="311" t="s">
        <v>174</v>
      </c>
      <c r="H70" s="312">
        <v>47400</v>
      </c>
      <c r="I70" s="312"/>
      <c r="J70" s="312"/>
      <c r="K70" s="312"/>
      <c r="L70" s="175">
        <f t="shared" si="30"/>
        <v>47400</v>
      </c>
      <c r="M70" s="175">
        <v>34380.870000000003</v>
      </c>
      <c r="N70" s="312">
        <v>52900</v>
      </c>
      <c r="O70" s="312"/>
      <c r="P70" s="312"/>
      <c r="Q70" s="312"/>
      <c r="R70" s="312">
        <f>N70+O70+P70+Q70</f>
        <v>52900</v>
      </c>
      <c r="S70" s="312">
        <f t="shared" si="29"/>
        <v>111.60337552742617</v>
      </c>
    </row>
    <row r="71" spans="1:20" ht="21.95" customHeight="1" thickBot="1" x14ac:dyDescent="0.3">
      <c r="A71" s="324"/>
      <c r="B71" s="325"/>
      <c r="C71" s="325"/>
      <c r="D71" s="333"/>
      <c r="E71" s="334"/>
      <c r="F71" s="334" t="s">
        <v>50</v>
      </c>
      <c r="G71" s="335" t="s">
        <v>241</v>
      </c>
      <c r="H71" s="336">
        <v>25</v>
      </c>
      <c r="I71" s="336"/>
      <c r="J71" s="336"/>
      <c r="K71" s="336"/>
      <c r="L71" s="336">
        <f t="shared" ref="L71" si="31">H71+I71+J71+K71</f>
        <v>25</v>
      </c>
      <c r="M71" s="336"/>
      <c r="N71" s="336">
        <v>25</v>
      </c>
      <c r="O71" s="336"/>
      <c r="P71" s="336"/>
      <c r="Q71" s="336"/>
      <c r="R71" s="336">
        <f>N71+O71+P71+Q71</f>
        <v>25</v>
      </c>
      <c r="S71" s="336">
        <f t="shared" si="29"/>
        <v>100</v>
      </c>
    </row>
    <row r="72" spans="1:20" ht="21.95" customHeight="1" thickTop="1" thickBot="1" x14ac:dyDescent="0.3">
      <c r="A72" s="287" t="s">
        <v>230</v>
      </c>
      <c r="B72" s="288" t="s">
        <v>75</v>
      </c>
      <c r="C72" s="288"/>
      <c r="D72" s="289"/>
      <c r="E72" s="288"/>
      <c r="F72" s="288" t="s">
        <v>50</v>
      </c>
      <c r="G72" s="290" t="s">
        <v>242</v>
      </c>
      <c r="H72" s="291">
        <f t="shared" ref="H72:R72" si="32">H67+H70</f>
        <v>564400</v>
      </c>
      <c r="I72" s="291">
        <f t="shared" si="32"/>
        <v>0</v>
      </c>
      <c r="J72" s="291">
        <f t="shared" si="32"/>
        <v>0</v>
      </c>
      <c r="K72" s="291">
        <f t="shared" si="32"/>
        <v>0</v>
      </c>
      <c r="L72" s="291">
        <f t="shared" si="32"/>
        <v>564400</v>
      </c>
      <c r="M72" s="291">
        <f t="shared" si="32"/>
        <v>433611.18000000005</v>
      </c>
      <c r="N72" s="291">
        <f t="shared" si="32"/>
        <v>643900</v>
      </c>
      <c r="O72" s="291">
        <f t="shared" si="32"/>
        <v>0</v>
      </c>
      <c r="P72" s="291">
        <f t="shared" si="32"/>
        <v>0</v>
      </c>
      <c r="Q72" s="291">
        <f t="shared" si="32"/>
        <v>0</v>
      </c>
      <c r="R72" s="291">
        <f t="shared" si="32"/>
        <v>643900</v>
      </c>
      <c r="S72" s="397">
        <f t="shared" si="29"/>
        <v>114.08575478384124</v>
      </c>
    </row>
    <row r="73" spans="1:20" ht="18" customHeight="1" thickTop="1" x14ac:dyDescent="0.25">
      <c r="A73" s="292">
        <v>13</v>
      </c>
      <c r="B73" s="293" t="s">
        <v>71</v>
      </c>
      <c r="C73" s="293" t="s">
        <v>184</v>
      </c>
      <c r="D73" s="294"/>
      <c r="E73" s="295"/>
      <c r="F73" s="295"/>
      <c r="G73" s="296" t="s">
        <v>55</v>
      </c>
      <c r="H73" s="338"/>
      <c r="I73" s="338"/>
      <c r="J73" s="338"/>
      <c r="K73" s="338"/>
      <c r="L73" s="338"/>
      <c r="M73" s="338"/>
      <c r="N73" s="338"/>
      <c r="O73" s="338"/>
      <c r="P73" s="338"/>
      <c r="Q73" s="338"/>
      <c r="R73" s="338"/>
      <c r="S73" s="338"/>
    </row>
    <row r="74" spans="1:20" ht="18" customHeight="1" x14ac:dyDescent="0.25">
      <c r="A74" s="313"/>
      <c r="B74" s="299"/>
      <c r="C74" s="299"/>
      <c r="D74" s="300">
        <v>611000</v>
      </c>
      <c r="E74" s="301"/>
      <c r="F74" s="301" t="s">
        <v>248</v>
      </c>
      <c r="G74" s="302" t="s">
        <v>236</v>
      </c>
      <c r="H74" s="175">
        <f t="shared" ref="H74:M74" si="33">H75+H76</f>
        <v>282000</v>
      </c>
      <c r="I74" s="175">
        <f t="shared" si="33"/>
        <v>0</v>
      </c>
      <c r="J74" s="175">
        <f t="shared" si="33"/>
        <v>0</v>
      </c>
      <c r="K74" s="175">
        <f t="shared" si="33"/>
        <v>0</v>
      </c>
      <c r="L74" s="175">
        <f t="shared" si="33"/>
        <v>282000</v>
      </c>
      <c r="M74" s="175">
        <f t="shared" si="33"/>
        <v>201102.86</v>
      </c>
      <c r="N74" s="175">
        <f>N75+N76</f>
        <v>332000</v>
      </c>
      <c r="O74" s="175">
        <f>O75+O76</f>
        <v>0</v>
      </c>
      <c r="P74" s="175">
        <f>P75+P76</f>
        <v>0</v>
      </c>
      <c r="Q74" s="175">
        <f>Q75+Q76</f>
        <v>0</v>
      </c>
      <c r="R74" s="175">
        <f>N74+O74+P74+Q74</f>
        <v>332000</v>
      </c>
      <c r="S74" s="175">
        <f t="shared" ref="S74:S79" si="34">R74/L74*100</f>
        <v>117.7304964539007</v>
      </c>
    </row>
    <row r="75" spans="1:20" ht="18" customHeight="1" x14ac:dyDescent="0.25">
      <c r="A75" s="342"/>
      <c r="B75" s="256"/>
      <c r="C75" s="256"/>
      <c r="D75" s="257">
        <v>611100</v>
      </c>
      <c r="E75" s="258"/>
      <c r="F75" s="258" t="s">
        <v>248</v>
      </c>
      <c r="G75" s="259" t="s">
        <v>172</v>
      </c>
      <c r="H75" s="260">
        <v>245000</v>
      </c>
      <c r="I75" s="260"/>
      <c r="J75" s="260"/>
      <c r="K75" s="260"/>
      <c r="L75" s="171">
        <f t="shared" ref="L75:L77" si="35">SUM(H75:K75)</f>
        <v>245000</v>
      </c>
      <c r="M75" s="171">
        <v>175743.12</v>
      </c>
      <c r="N75" s="260">
        <v>292000</v>
      </c>
      <c r="O75" s="260"/>
      <c r="P75" s="260"/>
      <c r="Q75" s="260"/>
      <c r="R75" s="260">
        <f>N75+O75+P75+Q75</f>
        <v>292000</v>
      </c>
      <c r="S75" s="260">
        <f t="shared" si="34"/>
        <v>119.18367346938777</v>
      </c>
    </row>
    <row r="76" spans="1:20" ht="18" customHeight="1" x14ac:dyDescent="0.25">
      <c r="A76" s="342"/>
      <c r="B76" s="256"/>
      <c r="C76" s="256"/>
      <c r="D76" s="257">
        <v>611200</v>
      </c>
      <c r="E76" s="258"/>
      <c r="F76" s="258" t="s">
        <v>248</v>
      </c>
      <c r="G76" s="165" t="s">
        <v>237</v>
      </c>
      <c r="H76" s="260">
        <v>37000</v>
      </c>
      <c r="I76" s="260"/>
      <c r="J76" s="260"/>
      <c r="K76" s="260"/>
      <c r="L76" s="171">
        <f t="shared" si="35"/>
        <v>37000</v>
      </c>
      <c r="M76" s="171">
        <v>25359.74</v>
      </c>
      <c r="N76" s="260">
        <v>40000</v>
      </c>
      <c r="O76" s="260"/>
      <c r="P76" s="260"/>
      <c r="Q76" s="260"/>
      <c r="R76" s="260">
        <f>N76+O76+P76+Q76</f>
        <v>40000</v>
      </c>
      <c r="S76" s="260">
        <f t="shared" si="34"/>
        <v>108.10810810810811</v>
      </c>
    </row>
    <row r="77" spans="1:20" ht="18" customHeight="1" x14ac:dyDescent="0.25">
      <c r="A77" s="342"/>
      <c r="B77" s="256"/>
      <c r="C77" s="256"/>
      <c r="D77" s="261">
        <v>612100</v>
      </c>
      <c r="E77" s="262"/>
      <c r="F77" s="262" t="s">
        <v>248</v>
      </c>
      <c r="G77" s="263" t="s">
        <v>174</v>
      </c>
      <c r="H77" s="264">
        <v>25300</v>
      </c>
      <c r="I77" s="264"/>
      <c r="J77" s="264"/>
      <c r="K77" s="264"/>
      <c r="L77" s="175">
        <f t="shared" si="35"/>
        <v>25300</v>
      </c>
      <c r="M77" s="175">
        <v>18453.099999999999</v>
      </c>
      <c r="N77" s="264">
        <v>27500</v>
      </c>
      <c r="O77" s="264"/>
      <c r="P77" s="264"/>
      <c r="Q77" s="264"/>
      <c r="R77" s="264">
        <f>N77+O77+P77+Q77</f>
        <v>27500</v>
      </c>
      <c r="S77" s="264">
        <f t="shared" si="34"/>
        <v>108.69565217391303</v>
      </c>
    </row>
    <row r="78" spans="1:20" ht="18" customHeight="1" thickBot="1" x14ac:dyDescent="0.3">
      <c r="A78" s="344"/>
      <c r="B78" s="273"/>
      <c r="C78" s="273"/>
      <c r="D78" s="283"/>
      <c r="E78" s="284"/>
      <c r="F78" s="284" t="s">
        <v>248</v>
      </c>
      <c r="G78" s="285" t="s">
        <v>241</v>
      </c>
      <c r="H78" s="341">
        <v>10</v>
      </c>
      <c r="I78" s="341"/>
      <c r="J78" s="341"/>
      <c r="K78" s="341"/>
      <c r="L78" s="341">
        <f t="shared" ref="L78" si="36">H78+I78+J78+K78</f>
        <v>10</v>
      </c>
      <c r="M78" s="341"/>
      <c r="N78" s="341">
        <v>10</v>
      </c>
      <c r="O78" s="341"/>
      <c r="P78" s="341"/>
      <c r="Q78" s="341"/>
      <c r="R78" s="341">
        <f>N78+O78+P78+Q78</f>
        <v>10</v>
      </c>
      <c r="S78" s="341">
        <f t="shared" si="34"/>
        <v>100</v>
      </c>
    </row>
    <row r="79" spans="1:20" ht="21.95" customHeight="1" thickTop="1" thickBot="1" x14ac:dyDescent="0.3">
      <c r="A79" s="287">
        <v>13</v>
      </c>
      <c r="B79" s="288"/>
      <c r="C79" s="288"/>
      <c r="D79" s="289"/>
      <c r="E79" s="288"/>
      <c r="F79" s="288" t="s">
        <v>248</v>
      </c>
      <c r="G79" s="290" t="s">
        <v>242</v>
      </c>
      <c r="H79" s="291">
        <f>H74+H77</f>
        <v>307300</v>
      </c>
      <c r="I79" s="291">
        <f t="shared" ref="I79:M79" si="37">I74+I77</f>
        <v>0</v>
      </c>
      <c r="J79" s="291">
        <f t="shared" si="37"/>
        <v>0</v>
      </c>
      <c r="K79" s="291">
        <f t="shared" si="37"/>
        <v>0</v>
      </c>
      <c r="L79" s="291">
        <f t="shared" si="37"/>
        <v>307300</v>
      </c>
      <c r="M79" s="291">
        <f t="shared" si="37"/>
        <v>219555.96</v>
      </c>
      <c r="N79" s="291">
        <f t="shared" ref="N79:R79" si="38">N74+N77</f>
        <v>359500</v>
      </c>
      <c r="O79" s="291">
        <f t="shared" si="38"/>
        <v>0</v>
      </c>
      <c r="P79" s="291">
        <f t="shared" si="38"/>
        <v>0</v>
      </c>
      <c r="Q79" s="291">
        <f t="shared" si="38"/>
        <v>0</v>
      </c>
      <c r="R79" s="291">
        <f t="shared" si="38"/>
        <v>359500</v>
      </c>
      <c r="S79" s="291">
        <f t="shared" si="34"/>
        <v>116.98665798893589</v>
      </c>
    </row>
    <row r="80" spans="1:20" ht="21.95" customHeight="1" thickTop="1" x14ac:dyDescent="0.25">
      <c r="A80" s="298">
        <v>14</v>
      </c>
      <c r="B80" s="345" t="s">
        <v>71</v>
      </c>
      <c r="C80" s="345" t="s">
        <v>184</v>
      </c>
      <c r="D80" s="320"/>
      <c r="E80" s="321"/>
      <c r="F80" s="321"/>
      <c r="G80" s="314" t="s">
        <v>249</v>
      </c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</row>
    <row r="81" spans="1:19" ht="21.95" customHeight="1" x14ac:dyDescent="0.25">
      <c r="A81" s="308"/>
      <c r="B81" s="304"/>
      <c r="C81" s="304"/>
      <c r="D81" s="309">
        <v>611000</v>
      </c>
      <c r="E81" s="310"/>
      <c r="F81" s="310" t="s">
        <v>59</v>
      </c>
      <c r="G81" s="311" t="s">
        <v>236</v>
      </c>
      <c r="H81" s="312">
        <f t="shared" ref="H81:M81" si="39">H82+H83</f>
        <v>334500</v>
      </c>
      <c r="I81" s="312">
        <f t="shared" si="39"/>
        <v>0</v>
      </c>
      <c r="J81" s="312">
        <f t="shared" si="39"/>
        <v>0</v>
      </c>
      <c r="K81" s="312">
        <f t="shared" si="39"/>
        <v>0</v>
      </c>
      <c r="L81" s="312">
        <f t="shared" si="39"/>
        <v>334500</v>
      </c>
      <c r="M81" s="312">
        <f t="shared" si="39"/>
        <v>255840.56</v>
      </c>
      <c r="N81" s="312">
        <f>N82+N83</f>
        <v>360000</v>
      </c>
      <c r="O81" s="312">
        <f>O82+O83</f>
        <v>0</v>
      </c>
      <c r="P81" s="312">
        <f>P82+P83</f>
        <v>0</v>
      </c>
      <c r="Q81" s="312">
        <f>Q82+Q83</f>
        <v>0</v>
      </c>
      <c r="R81" s="312">
        <f t="shared" ref="R81:R86" si="40">N81+O81+P81+Q81</f>
        <v>360000</v>
      </c>
      <c r="S81" s="312">
        <f t="shared" ref="S81:S87" si="41">R81/L81*100</f>
        <v>107.62331838565022</v>
      </c>
    </row>
    <row r="82" spans="1:19" ht="21.95" customHeight="1" x14ac:dyDescent="0.25">
      <c r="A82" s="342"/>
      <c r="B82" s="256"/>
      <c r="C82" s="256"/>
      <c r="D82" s="257">
        <v>611100</v>
      </c>
      <c r="E82" s="258"/>
      <c r="F82" s="258" t="s">
        <v>59</v>
      </c>
      <c r="G82" s="259" t="s">
        <v>172</v>
      </c>
      <c r="H82" s="260">
        <v>275000</v>
      </c>
      <c r="I82" s="260"/>
      <c r="J82" s="260"/>
      <c r="K82" s="260"/>
      <c r="L82" s="430">
        <f t="shared" ref="L82:L85" si="42">SUM(H82:K82)</f>
        <v>275000</v>
      </c>
      <c r="M82" s="430">
        <v>207259.57</v>
      </c>
      <c r="N82" s="260">
        <v>300000</v>
      </c>
      <c r="O82" s="260"/>
      <c r="P82" s="260"/>
      <c r="Q82" s="260"/>
      <c r="R82" s="260">
        <f t="shared" si="40"/>
        <v>300000</v>
      </c>
      <c r="S82" s="260">
        <f t="shared" si="41"/>
        <v>109.09090909090908</v>
      </c>
    </row>
    <row r="83" spans="1:19" ht="21.95" customHeight="1" x14ac:dyDescent="0.25">
      <c r="A83" s="342"/>
      <c r="B83" s="256"/>
      <c r="C83" s="256"/>
      <c r="D83" s="257">
        <v>611200</v>
      </c>
      <c r="E83" s="258"/>
      <c r="F83" s="258" t="s">
        <v>59</v>
      </c>
      <c r="G83" s="165" t="s">
        <v>237</v>
      </c>
      <c r="H83" s="260">
        <v>59500</v>
      </c>
      <c r="I83" s="260"/>
      <c r="J83" s="260"/>
      <c r="K83" s="260"/>
      <c r="L83" s="430">
        <f t="shared" si="42"/>
        <v>59500</v>
      </c>
      <c r="M83" s="430">
        <v>48580.99</v>
      </c>
      <c r="N83" s="260">
        <v>60000</v>
      </c>
      <c r="O83" s="260"/>
      <c r="P83" s="260"/>
      <c r="Q83" s="260"/>
      <c r="R83" s="260">
        <f t="shared" si="40"/>
        <v>60000</v>
      </c>
      <c r="S83" s="260">
        <f t="shared" si="41"/>
        <v>100.84033613445378</v>
      </c>
    </row>
    <row r="84" spans="1:19" ht="21.95" customHeight="1" x14ac:dyDescent="0.25">
      <c r="A84" s="342"/>
      <c r="B84" s="256"/>
      <c r="C84" s="256"/>
      <c r="D84" s="261">
        <v>612100</v>
      </c>
      <c r="E84" s="262"/>
      <c r="F84" s="262" t="s">
        <v>59</v>
      </c>
      <c r="G84" s="263" t="s">
        <v>174</v>
      </c>
      <c r="H84" s="264">
        <v>28200</v>
      </c>
      <c r="I84" s="264"/>
      <c r="J84" s="264"/>
      <c r="K84" s="264"/>
      <c r="L84" s="312">
        <f t="shared" si="42"/>
        <v>28200</v>
      </c>
      <c r="M84" s="312">
        <v>21221.86</v>
      </c>
      <c r="N84" s="264">
        <v>30900</v>
      </c>
      <c r="O84" s="264"/>
      <c r="P84" s="264"/>
      <c r="Q84" s="264"/>
      <c r="R84" s="264">
        <f t="shared" si="40"/>
        <v>30900</v>
      </c>
      <c r="S84" s="264">
        <f t="shared" si="41"/>
        <v>109.57446808510637</v>
      </c>
    </row>
    <row r="85" spans="1:19" ht="21.95" customHeight="1" x14ac:dyDescent="0.25">
      <c r="A85" s="344"/>
      <c r="B85" s="273"/>
      <c r="C85" s="273"/>
      <c r="D85" s="231">
        <v>821300</v>
      </c>
      <c r="E85" s="398"/>
      <c r="F85" s="398"/>
      <c r="G85" s="464" t="s">
        <v>300</v>
      </c>
      <c r="H85" s="264">
        <v>25000</v>
      </c>
      <c r="I85" s="264"/>
      <c r="J85" s="264"/>
      <c r="K85" s="264"/>
      <c r="L85" s="312">
        <f t="shared" si="42"/>
        <v>25000</v>
      </c>
      <c r="M85" s="312"/>
      <c r="N85" s="264">
        <v>25000</v>
      </c>
      <c r="O85" s="264"/>
      <c r="P85" s="264"/>
      <c r="Q85" s="264"/>
      <c r="R85" s="264">
        <f t="shared" si="40"/>
        <v>25000</v>
      </c>
      <c r="S85" s="264">
        <f t="shared" si="41"/>
        <v>100</v>
      </c>
    </row>
    <row r="86" spans="1:19" ht="21.95" customHeight="1" thickBot="1" x14ac:dyDescent="0.3">
      <c r="A86" s="324"/>
      <c r="B86" s="325"/>
      <c r="C86" s="325"/>
      <c r="D86" s="333"/>
      <c r="E86" s="334"/>
      <c r="F86" s="334" t="s">
        <v>59</v>
      </c>
      <c r="G86" s="335" t="s">
        <v>241</v>
      </c>
      <c r="H86" s="336">
        <v>15</v>
      </c>
      <c r="I86" s="336"/>
      <c r="J86" s="336"/>
      <c r="K86" s="336"/>
      <c r="L86" s="336">
        <f t="shared" ref="L86" si="43">H86+I86+J86+K86</f>
        <v>15</v>
      </c>
      <c r="M86" s="336"/>
      <c r="N86" s="336">
        <v>15</v>
      </c>
      <c r="O86" s="336"/>
      <c r="P86" s="336"/>
      <c r="Q86" s="336"/>
      <c r="R86" s="336">
        <f t="shared" si="40"/>
        <v>15</v>
      </c>
      <c r="S86" s="336">
        <f t="shared" si="41"/>
        <v>100</v>
      </c>
    </row>
    <row r="87" spans="1:19" ht="21.95" customHeight="1" thickTop="1" thickBot="1" x14ac:dyDescent="0.3">
      <c r="A87" s="287">
        <v>14</v>
      </c>
      <c r="B87" s="288"/>
      <c r="C87" s="288"/>
      <c r="D87" s="289"/>
      <c r="E87" s="288"/>
      <c r="F87" s="288" t="s">
        <v>59</v>
      </c>
      <c r="G87" s="290" t="s">
        <v>242</v>
      </c>
      <c r="H87" s="291">
        <f>H81+H84+H85</f>
        <v>387700</v>
      </c>
      <c r="I87" s="291">
        <f t="shared" ref="I87:M87" si="44">I81+I84+I85</f>
        <v>0</v>
      </c>
      <c r="J87" s="291">
        <f t="shared" si="44"/>
        <v>0</v>
      </c>
      <c r="K87" s="291">
        <f t="shared" si="44"/>
        <v>0</v>
      </c>
      <c r="L87" s="291">
        <f t="shared" si="44"/>
        <v>387700</v>
      </c>
      <c r="M87" s="291">
        <f t="shared" si="44"/>
        <v>277062.42</v>
      </c>
      <c r="N87" s="291">
        <f>N81+N84+N85</f>
        <v>415900</v>
      </c>
      <c r="O87" s="291">
        <f t="shared" ref="O87:Q87" si="45">O81+O84</f>
        <v>0</v>
      </c>
      <c r="P87" s="291">
        <f t="shared" si="45"/>
        <v>0</v>
      </c>
      <c r="Q87" s="291">
        <f t="shared" si="45"/>
        <v>0</v>
      </c>
      <c r="R87" s="291">
        <f>R81+R84+R85</f>
        <v>415900</v>
      </c>
      <c r="S87" s="291">
        <f t="shared" si="41"/>
        <v>107.27366520505545</v>
      </c>
    </row>
    <row r="88" spans="1:19" ht="21.95" customHeight="1" thickTop="1" x14ac:dyDescent="0.25">
      <c r="A88" s="303">
        <v>15</v>
      </c>
      <c r="B88" s="337" t="s">
        <v>71</v>
      </c>
      <c r="C88" s="337" t="s">
        <v>184</v>
      </c>
      <c r="D88" s="305"/>
      <c r="E88" s="246"/>
      <c r="F88" s="246"/>
      <c r="G88" s="247" t="s">
        <v>56</v>
      </c>
      <c r="H88" s="338"/>
      <c r="I88" s="338"/>
      <c r="J88" s="338"/>
      <c r="K88" s="338"/>
      <c r="L88" s="338"/>
      <c r="M88" s="338"/>
      <c r="N88" s="338"/>
      <c r="O88" s="338"/>
      <c r="P88" s="338"/>
      <c r="Q88" s="338"/>
      <c r="R88" s="338"/>
      <c r="S88" s="338"/>
    </row>
    <row r="89" spans="1:19" ht="21.95" customHeight="1" x14ac:dyDescent="0.25">
      <c r="A89" s="313"/>
      <c r="B89" s="299"/>
      <c r="C89" s="299"/>
      <c r="D89" s="300">
        <v>611000</v>
      </c>
      <c r="E89" s="301"/>
      <c r="F89" s="301" t="s">
        <v>250</v>
      </c>
      <c r="G89" s="302" t="s">
        <v>236</v>
      </c>
      <c r="H89" s="175">
        <f t="shared" ref="H89:M89" si="46">H90+H91</f>
        <v>41500</v>
      </c>
      <c r="I89" s="175">
        <f t="shared" si="46"/>
        <v>0</v>
      </c>
      <c r="J89" s="175">
        <f t="shared" si="46"/>
        <v>0</v>
      </c>
      <c r="K89" s="175">
        <f t="shared" si="46"/>
        <v>0</v>
      </c>
      <c r="L89" s="175">
        <f t="shared" si="46"/>
        <v>41500</v>
      </c>
      <c r="M89" s="175">
        <f t="shared" si="46"/>
        <v>29645.279999999999</v>
      </c>
      <c r="N89" s="175">
        <f>N90+N91</f>
        <v>46500</v>
      </c>
      <c r="O89" s="175">
        <f>O90+O91</f>
        <v>0</v>
      </c>
      <c r="P89" s="175">
        <f>P90+P91</f>
        <v>0</v>
      </c>
      <c r="Q89" s="175">
        <f>Q90+Q91</f>
        <v>0</v>
      </c>
      <c r="R89" s="175">
        <f>N89+O89+P89+Q89</f>
        <v>46500</v>
      </c>
      <c r="S89" s="175">
        <f t="shared" ref="S89:S94" si="47">R89/L89*100</f>
        <v>112.04819277108433</v>
      </c>
    </row>
    <row r="90" spans="1:19" ht="21.95" customHeight="1" x14ac:dyDescent="0.25">
      <c r="A90" s="308"/>
      <c r="B90" s="304"/>
      <c r="C90" s="304"/>
      <c r="D90" s="305">
        <v>611100</v>
      </c>
      <c r="E90" s="246"/>
      <c r="F90" s="246" t="s">
        <v>250</v>
      </c>
      <c r="G90" s="306" t="s">
        <v>172</v>
      </c>
      <c r="H90" s="307">
        <v>38000</v>
      </c>
      <c r="I90" s="307"/>
      <c r="J90" s="307"/>
      <c r="K90" s="307"/>
      <c r="L90" s="171">
        <f t="shared" ref="L90:L92" si="48">SUM(H90:K90)</f>
        <v>38000</v>
      </c>
      <c r="M90" s="171">
        <v>27510.52</v>
      </c>
      <c r="N90" s="307">
        <v>43000</v>
      </c>
      <c r="O90" s="307"/>
      <c r="P90" s="307"/>
      <c r="Q90" s="307"/>
      <c r="R90" s="307">
        <f>N90+O90+P90+Q90</f>
        <v>43000</v>
      </c>
      <c r="S90" s="307">
        <f t="shared" si="47"/>
        <v>113.1578947368421</v>
      </c>
    </row>
    <row r="91" spans="1:19" ht="21.95" customHeight="1" x14ac:dyDescent="0.25">
      <c r="A91" s="308"/>
      <c r="B91" s="304"/>
      <c r="C91" s="304"/>
      <c r="D91" s="305">
        <v>611200</v>
      </c>
      <c r="E91" s="246"/>
      <c r="F91" s="246" t="s">
        <v>250</v>
      </c>
      <c r="G91" s="170" t="s">
        <v>237</v>
      </c>
      <c r="H91" s="307">
        <v>3500</v>
      </c>
      <c r="I91" s="307"/>
      <c r="J91" s="307"/>
      <c r="K91" s="307"/>
      <c r="L91" s="171">
        <f t="shared" si="48"/>
        <v>3500</v>
      </c>
      <c r="M91" s="171">
        <v>2134.7600000000002</v>
      </c>
      <c r="N91" s="307">
        <v>3500</v>
      </c>
      <c r="O91" s="307"/>
      <c r="P91" s="307"/>
      <c r="Q91" s="307"/>
      <c r="R91" s="307">
        <f>N91+O91+P91+Q91</f>
        <v>3500</v>
      </c>
      <c r="S91" s="307">
        <f t="shared" si="47"/>
        <v>100</v>
      </c>
    </row>
    <row r="92" spans="1:19" ht="21.95" customHeight="1" x14ac:dyDescent="0.25">
      <c r="A92" s="308"/>
      <c r="B92" s="304"/>
      <c r="C92" s="304"/>
      <c r="D92" s="309">
        <v>612100</v>
      </c>
      <c r="E92" s="310"/>
      <c r="F92" s="310" t="s">
        <v>250</v>
      </c>
      <c r="G92" s="311" t="s">
        <v>174</v>
      </c>
      <c r="H92" s="312">
        <v>3900</v>
      </c>
      <c r="I92" s="312"/>
      <c r="J92" s="312"/>
      <c r="K92" s="312"/>
      <c r="L92" s="175">
        <f t="shared" si="48"/>
        <v>3900</v>
      </c>
      <c r="M92" s="175">
        <v>2888.62</v>
      </c>
      <c r="N92" s="312">
        <v>4200</v>
      </c>
      <c r="O92" s="312"/>
      <c r="P92" s="312"/>
      <c r="Q92" s="312"/>
      <c r="R92" s="312">
        <f>N92+O92+P92+Q92</f>
        <v>4200</v>
      </c>
      <c r="S92" s="312">
        <f t="shared" si="47"/>
        <v>107.69230769230769</v>
      </c>
    </row>
    <row r="93" spans="1:19" ht="21.95" customHeight="1" thickBot="1" x14ac:dyDescent="0.3">
      <c r="A93" s="324"/>
      <c r="B93" s="325"/>
      <c r="C93" s="325"/>
      <c r="D93" s="333"/>
      <c r="E93" s="334"/>
      <c r="F93" s="334" t="s">
        <v>250</v>
      </c>
      <c r="G93" s="335" t="s">
        <v>241</v>
      </c>
      <c r="H93" s="336">
        <v>1</v>
      </c>
      <c r="I93" s="336"/>
      <c r="J93" s="336"/>
      <c r="K93" s="336"/>
      <c r="L93" s="336">
        <f>H93+I93+J93+K93</f>
        <v>1</v>
      </c>
      <c r="M93" s="336"/>
      <c r="N93" s="336">
        <v>1</v>
      </c>
      <c r="O93" s="336"/>
      <c r="P93" s="336"/>
      <c r="Q93" s="336"/>
      <c r="R93" s="336">
        <f>N93+O93+P93+Q93</f>
        <v>1</v>
      </c>
      <c r="S93" s="336">
        <f t="shared" si="47"/>
        <v>100</v>
      </c>
    </row>
    <row r="94" spans="1:19" ht="21.95" customHeight="1" thickTop="1" thickBot="1" x14ac:dyDescent="0.3">
      <c r="A94" s="287">
        <v>15</v>
      </c>
      <c r="B94" s="288"/>
      <c r="C94" s="288"/>
      <c r="D94" s="289"/>
      <c r="E94" s="288"/>
      <c r="F94" s="288" t="s">
        <v>250</v>
      </c>
      <c r="G94" s="290" t="s">
        <v>242</v>
      </c>
      <c r="H94" s="291">
        <f>H89+H92</f>
        <v>45400</v>
      </c>
      <c r="I94" s="291">
        <f t="shared" ref="I94:M94" si="49">I89+I92</f>
        <v>0</v>
      </c>
      <c r="J94" s="291">
        <f t="shared" si="49"/>
        <v>0</v>
      </c>
      <c r="K94" s="291">
        <f t="shared" si="49"/>
        <v>0</v>
      </c>
      <c r="L94" s="291">
        <f t="shared" si="49"/>
        <v>45400</v>
      </c>
      <c r="M94" s="291">
        <f t="shared" si="49"/>
        <v>32533.899999999998</v>
      </c>
      <c r="N94" s="291">
        <f t="shared" ref="N94:R94" si="50">N89+N92</f>
        <v>50700</v>
      </c>
      <c r="O94" s="291">
        <f t="shared" si="50"/>
        <v>0</v>
      </c>
      <c r="P94" s="291">
        <f t="shared" si="50"/>
        <v>0</v>
      </c>
      <c r="Q94" s="291">
        <f t="shared" si="50"/>
        <v>0</v>
      </c>
      <c r="R94" s="291">
        <f t="shared" si="50"/>
        <v>50700</v>
      </c>
      <c r="S94" s="291">
        <f t="shared" si="47"/>
        <v>111.67400881057267</v>
      </c>
    </row>
    <row r="95" spans="1:19" ht="18" customHeight="1" thickTop="1" x14ac:dyDescent="0.25">
      <c r="A95" s="303">
        <v>16</v>
      </c>
      <c r="B95" s="337" t="s">
        <v>71</v>
      </c>
      <c r="C95" s="337" t="s">
        <v>184</v>
      </c>
      <c r="D95" s="305"/>
      <c r="E95" s="246"/>
      <c r="F95" s="246"/>
      <c r="G95" s="247" t="s">
        <v>251</v>
      </c>
      <c r="H95" s="338"/>
      <c r="I95" s="338"/>
      <c r="J95" s="338"/>
      <c r="K95" s="338"/>
      <c r="L95" s="338"/>
      <c r="M95" s="338"/>
      <c r="N95" s="338"/>
      <c r="O95" s="338"/>
      <c r="P95" s="338"/>
      <c r="Q95" s="338"/>
      <c r="R95" s="338"/>
      <c r="S95" s="338"/>
    </row>
    <row r="96" spans="1:19" ht="18" customHeight="1" x14ac:dyDescent="0.25">
      <c r="A96" s="313"/>
      <c r="B96" s="299"/>
      <c r="C96" s="299"/>
      <c r="D96" s="300">
        <v>611000</v>
      </c>
      <c r="E96" s="301"/>
      <c r="F96" s="301" t="s">
        <v>50</v>
      </c>
      <c r="G96" s="302" t="s">
        <v>236</v>
      </c>
      <c r="H96" s="175">
        <f t="shared" ref="H96:M96" si="51">H97+H98</f>
        <v>313000</v>
      </c>
      <c r="I96" s="175">
        <f t="shared" si="51"/>
        <v>0</v>
      </c>
      <c r="J96" s="175">
        <f t="shared" si="51"/>
        <v>0</v>
      </c>
      <c r="K96" s="175">
        <f t="shared" si="51"/>
        <v>0</v>
      </c>
      <c r="L96" s="175">
        <f t="shared" si="51"/>
        <v>313000</v>
      </c>
      <c r="M96" s="175">
        <f t="shared" si="51"/>
        <v>214567.74</v>
      </c>
      <c r="N96" s="175">
        <f>N97+N98</f>
        <v>313000</v>
      </c>
      <c r="O96" s="175">
        <f>O97+O98</f>
        <v>0</v>
      </c>
      <c r="P96" s="175">
        <f>P97+P98</f>
        <v>0</v>
      </c>
      <c r="Q96" s="175">
        <f>Q97+Q98</f>
        <v>0</v>
      </c>
      <c r="R96" s="175">
        <f t="shared" ref="R96:R109" si="52">N96+O96+P96+Q96</f>
        <v>313000</v>
      </c>
      <c r="S96" s="175">
        <f t="shared" ref="S96:S117" si="53">R96/L96*100</f>
        <v>100</v>
      </c>
    </row>
    <row r="97" spans="1:21" ht="18" customHeight="1" x14ac:dyDescent="0.25">
      <c r="A97" s="308"/>
      <c r="B97" s="304"/>
      <c r="C97" s="304"/>
      <c r="D97" s="305">
        <v>611100</v>
      </c>
      <c r="E97" s="246"/>
      <c r="F97" s="246" t="s">
        <v>50</v>
      </c>
      <c r="G97" s="306" t="s">
        <v>172</v>
      </c>
      <c r="H97" s="307">
        <v>275000</v>
      </c>
      <c r="I97" s="307"/>
      <c r="J97" s="307"/>
      <c r="K97" s="307"/>
      <c r="L97" s="171">
        <f t="shared" ref="L97:L112" si="54">SUM(H97:K97)</f>
        <v>275000</v>
      </c>
      <c r="M97" s="171">
        <v>178008.07</v>
      </c>
      <c r="N97" s="307">
        <v>275000</v>
      </c>
      <c r="O97" s="307"/>
      <c r="P97" s="307"/>
      <c r="Q97" s="307"/>
      <c r="R97" s="307">
        <f t="shared" si="52"/>
        <v>275000</v>
      </c>
      <c r="S97" s="307">
        <f t="shared" si="53"/>
        <v>100</v>
      </c>
    </row>
    <row r="98" spans="1:21" ht="18" customHeight="1" x14ac:dyDescent="0.25">
      <c r="A98" s="308"/>
      <c r="B98" s="304"/>
      <c r="C98" s="304"/>
      <c r="D98" s="305">
        <v>611200</v>
      </c>
      <c r="E98" s="246"/>
      <c r="F98" s="246" t="s">
        <v>50</v>
      </c>
      <c r="G98" s="170" t="s">
        <v>237</v>
      </c>
      <c r="H98" s="307">
        <v>38000</v>
      </c>
      <c r="I98" s="307"/>
      <c r="J98" s="307"/>
      <c r="K98" s="307"/>
      <c r="L98" s="171">
        <f t="shared" si="54"/>
        <v>38000</v>
      </c>
      <c r="M98" s="171">
        <v>36559.67</v>
      </c>
      <c r="N98" s="307">
        <v>38000</v>
      </c>
      <c r="O98" s="307"/>
      <c r="P98" s="307"/>
      <c r="Q98" s="307"/>
      <c r="R98" s="307">
        <f t="shared" si="52"/>
        <v>38000</v>
      </c>
      <c r="S98" s="307">
        <f t="shared" si="53"/>
        <v>100</v>
      </c>
    </row>
    <row r="99" spans="1:21" ht="18" customHeight="1" x14ac:dyDescent="0.25">
      <c r="A99" s="308"/>
      <c r="B99" s="304"/>
      <c r="C99" s="304"/>
      <c r="D99" s="309">
        <v>612100</v>
      </c>
      <c r="E99" s="310"/>
      <c r="F99" s="310" t="s">
        <v>50</v>
      </c>
      <c r="G99" s="311" t="s">
        <v>174</v>
      </c>
      <c r="H99" s="312">
        <v>25800</v>
      </c>
      <c r="I99" s="312"/>
      <c r="J99" s="312"/>
      <c r="K99" s="312"/>
      <c r="L99" s="175">
        <f t="shared" si="54"/>
        <v>25800</v>
      </c>
      <c r="M99" s="175">
        <v>18690.810000000001</v>
      </c>
      <c r="N99" s="312">
        <v>25800</v>
      </c>
      <c r="O99" s="312"/>
      <c r="P99" s="312"/>
      <c r="Q99" s="312"/>
      <c r="R99" s="312">
        <f t="shared" si="52"/>
        <v>25800</v>
      </c>
      <c r="S99" s="312">
        <f t="shared" si="53"/>
        <v>100</v>
      </c>
    </row>
    <row r="100" spans="1:21" ht="18" customHeight="1" x14ac:dyDescent="0.25">
      <c r="A100" s="313"/>
      <c r="B100" s="299"/>
      <c r="C100" s="299"/>
      <c r="D100" s="300">
        <v>613000</v>
      </c>
      <c r="E100" s="301"/>
      <c r="F100" s="301" t="s">
        <v>50</v>
      </c>
      <c r="G100" s="314" t="s">
        <v>238</v>
      </c>
      <c r="H100" s="315">
        <f>SUM(H101:H109)</f>
        <v>38500</v>
      </c>
      <c r="I100" s="315">
        <f t="shared" ref="I100:M100" si="55">SUM(I101:I109)</f>
        <v>0</v>
      </c>
      <c r="J100" s="315">
        <f t="shared" si="55"/>
        <v>0</v>
      </c>
      <c r="K100" s="315">
        <f t="shared" si="55"/>
        <v>0</v>
      </c>
      <c r="L100" s="315">
        <f t="shared" si="55"/>
        <v>38500</v>
      </c>
      <c r="M100" s="315">
        <f t="shared" si="55"/>
        <v>32337.269999999997</v>
      </c>
      <c r="N100" s="315">
        <f>SUM(N101:N109)</f>
        <v>44000</v>
      </c>
      <c r="O100" s="315">
        <f>SUM(O101:O109)</f>
        <v>0</v>
      </c>
      <c r="P100" s="315">
        <f>SUM(P101:P109)</f>
        <v>0</v>
      </c>
      <c r="Q100" s="315">
        <f>SUM(Q101:Q109)</f>
        <v>0</v>
      </c>
      <c r="R100" s="315">
        <f t="shared" si="52"/>
        <v>44000</v>
      </c>
      <c r="S100" s="315">
        <f t="shared" si="53"/>
        <v>114.28571428571428</v>
      </c>
    </row>
    <row r="101" spans="1:21" ht="18" customHeight="1" x14ac:dyDescent="0.25">
      <c r="A101" s="308"/>
      <c r="B101" s="304"/>
      <c r="C101" s="304"/>
      <c r="D101" s="305">
        <v>613100</v>
      </c>
      <c r="E101" s="246"/>
      <c r="F101" s="246" t="s">
        <v>50</v>
      </c>
      <c r="G101" s="316" t="s">
        <v>175</v>
      </c>
      <c r="H101" s="317">
        <v>500</v>
      </c>
      <c r="I101" s="317"/>
      <c r="J101" s="317"/>
      <c r="K101" s="317"/>
      <c r="L101" s="171">
        <f t="shared" si="54"/>
        <v>500</v>
      </c>
      <c r="M101" s="171">
        <v>0</v>
      </c>
      <c r="N101" s="317">
        <v>1000</v>
      </c>
      <c r="O101" s="317"/>
      <c r="P101" s="317"/>
      <c r="Q101" s="317"/>
      <c r="R101" s="317">
        <f t="shared" si="52"/>
        <v>1000</v>
      </c>
      <c r="S101" s="317">
        <f t="shared" si="53"/>
        <v>200</v>
      </c>
    </row>
    <row r="102" spans="1:21" ht="18" customHeight="1" x14ac:dyDescent="0.25">
      <c r="A102" s="308"/>
      <c r="B102" s="304"/>
      <c r="C102" s="304"/>
      <c r="D102" s="305">
        <v>613200</v>
      </c>
      <c r="E102" s="246"/>
      <c r="F102" s="246" t="s">
        <v>50</v>
      </c>
      <c r="G102" s="318" t="s">
        <v>176</v>
      </c>
      <c r="H102" s="319">
        <v>6000</v>
      </c>
      <c r="I102" s="319"/>
      <c r="J102" s="319"/>
      <c r="K102" s="319"/>
      <c r="L102" s="171">
        <f t="shared" si="54"/>
        <v>6000</v>
      </c>
      <c r="M102" s="171">
        <v>3810.89</v>
      </c>
      <c r="N102" s="319">
        <v>7000</v>
      </c>
      <c r="O102" s="319"/>
      <c r="P102" s="319"/>
      <c r="Q102" s="319"/>
      <c r="R102" s="319">
        <f t="shared" si="52"/>
        <v>7000</v>
      </c>
      <c r="S102" s="317">
        <f t="shared" si="53"/>
        <v>116.66666666666667</v>
      </c>
    </row>
    <row r="103" spans="1:21" ht="18" customHeight="1" x14ac:dyDescent="0.25">
      <c r="A103" s="308"/>
      <c r="B103" s="304"/>
      <c r="C103" s="304"/>
      <c r="D103" s="305">
        <v>613300</v>
      </c>
      <c r="E103" s="246"/>
      <c r="F103" s="246" t="s">
        <v>50</v>
      </c>
      <c r="G103" s="316" t="s">
        <v>177</v>
      </c>
      <c r="H103" s="317">
        <v>10000</v>
      </c>
      <c r="I103" s="317"/>
      <c r="J103" s="317"/>
      <c r="K103" s="317"/>
      <c r="L103" s="171">
        <f t="shared" si="54"/>
        <v>10000</v>
      </c>
      <c r="M103" s="171">
        <v>6777.63</v>
      </c>
      <c r="N103" s="317">
        <v>10000</v>
      </c>
      <c r="O103" s="317"/>
      <c r="P103" s="317"/>
      <c r="Q103" s="317"/>
      <c r="R103" s="317">
        <f t="shared" si="52"/>
        <v>10000</v>
      </c>
      <c r="S103" s="317">
        <f t="shared" si="53"/>
        <v>100</v>
      </c>
    </row>
    <row r="104" spans="1:21" ht="18" customHeight="1" x14ac:dyDescent="0.25">
      <c r="A104" s="308"/>
      <c r="B104" s="304"/>
      <c r="C104" s="304"/>
      <c r="D104" s="305">
        <v>613400</v>
      </c>
      <c r="E104" s="246"/>
      <c r="F104" s="246" t="s">
        <v>50</v>
      </c>
      <c r="G104" s="318" t="s">
        <v>265</v>
      </c>
      <c r="H104" s="319">
        <v>5500</v>
      </c>
      <c r="I104" s="319"/>
      <c r="J104" s="319"/>
      <c r="K104" s="319"/>
      <c r="L104" s="171">
        <f t="shared" si="54"/>
        <v>5500</v>
      </c>
      <c r="M104" s="171">
        <v>4690.3</v>
      </c>
      <c r="N104" s="319">
        <v>6000</v>
      </c>
      <c r="O104" s="319"/>
      <c r="P104" s="319"/>
      <c r="Q104" s="319"/>
      <c r="R104" s="319">
        <f t="shared" si="52"/>
        <v>6000</v>
      </c>
      <c r="S104" s="319">
        <f t="shared" si="53"/>
        <v>109.09090909090908</v>
      </c>
      <c r="T104">
        <v>15</v>
      </c>
    </row>
    <row r="105" spans="1:21" ht="18" customHeight="1" x14ac:dyDescent="0.25">
      <c r="A105" s="342"/>
      <c r="B105" s="256"/>
      <c r="C105" s="256"/>
      <c r="D105" s="257">
        <v>613500</v>
      </c>
      <c r="E105" s="258"/>
      <c r="F105" s="258" t="s">
        <v>50</v>
      </c>
      <c r="G105" s="259" t="s">
        <v>178</v>
      </c>
      <c r="H105" s="260">
        <v>5000</v>
      </c>
      <c r="I105" s="260"/>
      <c r="J105" s="260"/>
      <c r="K105" s="260"/>
      <c r="L105" s="171">
        <f t="shared" si="54"/>
        <v>5000</v>
      </c>
      <c r="M105" s="171">
        <v>4359.57</v>
      </c>
      <c r="N105" s="260">
        <v>6500</v>
      </c>
      <c r="O105" s="260"/>
      <c r="P105" s="260"/>
      <c r="Q105" s="260"/>
      <c r="R105" s="260">
        <f t="shared" si="52"/>
        <v>6500</v>
      </c>
      <c r="S105" s="319">
        <f t="shared" si="53"/>
        <v>130</v>
      </c>
    </row>
    <row r="106" spans="1:21" ht="18" customHeight="1" x14ac:dyDescent="0.25">
      <c r="A106" s="342"/>
      <c r="B106" s="256"/>
      <c r="C106" s="256"/>
      <c r="D106" s="257">
        <v>613600</v>
      </c>
      <c r="E106" s="258"/>
      <c r="F106" s="258" t="s">
        <v>50</v>
      </c>
      <c r="G106" s="267" t="s">
        <v>179</v>
      </c>
      <c r="H106" s="268">
        <v>0</v>
      </c>
      <c r="I106" s="268"/>
      <c r="J106" s="268"/>
      <c r="K106" s="268"/>
      <c r="L106" s="171">
        <f t="shared" si="54"/>
        <v>0</v>
      </c>
      <c r="M106" s="171">
        <v>0</v>
      </c>
      <c r="N106" s="268">
        <v>0</v>
      </c>
      <c r="O106" s="268"/>
      <c r="P106" s="268"/>
      <c r="Q106" s="268"/>
      <c r="R106" s="268">
        <f t="shared" si="52"/>
        <v>0</v>
      </c>
      <c r="S106" s="319" t="e">
        <f t="shared" si="53"/>
        <v>#DIV/0!</v>
      </c>
    </row>
    <row r="107" spans="1:21" ht="18" customHeight="1" x14ac:dyDescent="0.25">
      <c r="A107" s="342"/>
      <c r="B107" s="256"/>
      <c r="C107" s="256"/>
      <c r="D107" s="257">
        <v>613700</v>
      </c>
      <c r="E107" s="258"/>
      <c r="F107" s="258" t="s">
        <v>50</v>
      </c>
      <c r="G107" s="267" t="s">
        <v>180</v>
      </c>
      <c r="H107" s="268">
        <v>2000</v>
      </c>
      <c r="I107" s="268"/>
      <c r="J107" s="268"/>
      <c r="K107" s="268"/>
      <c r="L107" s="171">
        <f t="shared" si="54"/>
        <v>2000</v>
      </c>
      <c r="M107" s="171">
        <v>880.41</v>
      </c>
      <c r="N107" s="268">
        <v>2000</v>
      </c>
      <c r="O107" s="268"/>
      <c r="P107" s="268"/>
      <c r="Q107" s="268"/>
      <c r="R107" s="268">
        <f t="shared" si="52"/>
        <v>2000</v>
      </c>
      <c r="S107" s="268">
        <f t="shared" si="53"/>
        <v>100</v>
      </c>
    </row>
    <row r="108" spans="1:21" ht="18" customHeight="1" x14ac:dyDescent="0.25">
      <c r="A108" s="342"/>
      <c r="B108" s="256"/>
      <c r="C108" s="256"/>
      <c r="D108" s="257">
        <v>613800</v>
      </c>
      <c r="E108" s="258"/>
      <c r="F108" s="258" t="s">
        <v>50</v>
      </c>
      <c r="G108" s="259" t="s">
        <v>181</v>
      </c>
      <c r="H108" s="260">
        <v>2500</v>
      </c>
      <c r="I108" s="260"/>
      <c r="J108" s="260"/>
      <c r="K108" s="260"/>
      <c r="L108" s="171">
        <f t="shared" si="54"/>
        <v>2500</v>
      </c>
      <c r="M108" s="171">
        <v>2207.6</v>
      </c>
      <c r="N108" s="260">
        <v>3500</v>
      </c>
      <c r="O108" s="260"/>
      <c r="P108" s="260"/>
      <c r="Q108" s="260"/>
      <c r="R108" s="260">
        <f t="shared" si="52"/>
        <v>3500</v>
      </c>
      <c r="S108" s="260">
        <f t="shared" si="53"/>
        <v>140</v>
      </c>
    </row>
    <row r="109" spans="1:21" ht="18" customHeight="1" x14ac:dyDescent="0.25">
      <c r="A109" s="343"/>
      <c r="B109" s="250"/>
      <c r="C109" s="250"/>
      <c r="D109" s="269">
        <v>613900</v>
      </c>
      <c r="E109" s="270"/>
      <c r="F109" s="270" t="s">
        <v>50</v>
      </c>
      <c r="G109" s="271" t="s">
        <v>182</v>
      </c>
      <c r="H109" s="272">
        <v>7000</v>
      </c>
      <c r="I109" s="272">
        <v>0</v>
      </c>
      <c r="J109" s="272">
        <v>0</v>
      </c>
      <c r="K109" s="272">
        <v>0</v>
      </c>
      <c r="L109" s="171">
        <f t="shared" si="54"/>
        <v>7000</v>
      </c>
      <c r="M109" s="171">
        <v>9610.8700000000008</v>
      </c>
      <c r="N109" s="272">
        <v>8000</v>
      </c>
      <c r="O109" s="272">
        <v>0</v>
      </c>
      <c r="P109" s="272">
        <v>0</v>
      </c>
      <c r="Q109" s="272">
        <v>0</v>
      </c>
      <c r="R109" s="260">
        <f t="shared" si="52"/>
        <v>8000</v>
      </c>
      <c r="S109" s="272">
        <f t="shared" si="53"/>
        <v>114.28571428571428</v>
      </c>
      <c r="T109" s="514"/>
      <c r="U109" s="510"/>
    </row>
    <row r="110" spans="1:21" ht="18" customHeight="1" x14ac:dyDescent="0.25">
      <c r="A110" s="328"/>
      <c r="B110" s="329"/>
      <c r="C110" s="329"/>
      <c r="D110" s="300">
        <v>614000</v>
      </c>
      <c r="E110" s="301"/>
      <c r="F110" s="301" t="s">
        <v>50</v>
      </c>
      <c r="G110" s="330" t="s">
        <v>239</v>
      </c>
      <c r="H110" s="315">
        <f t="shared" ref="H110:R110" si="56">H111</f>
        <v>95000</v>
      </c>
      <c r="I110" s="315">
        <f t="shared" si="56"/>
        <v>0</v>
      </c>
      <c r="J110" s="315">
        <f t="shared" si="56"/>
        <v>0</v>
      </c>
      <c r="K110" s="315">
        <f t="shared" si="56"/>
        <v>0</v>
      </c>
      <c r="L110" s="315">
        <f t="shared" si="56"/>
        <v>95000</v>
      </c>
      <c r="M110" s="315">
        <f t="shared" si="56"/>
        <v>78199.259999999995</v>
      </c>
      <c r="N110" s="315">
        <f t="shared" si="56"/>
        <v>105500</v>
      </c>
      <c r="O110" s="315">
        <f t="shared" si="56"/>
        <v>0</v>
      </c>
      <c r="P110" s="315">
        <f t="shared" si="56"/>
        <v>0</v>
      </c>
      <c r="Q110" s="315">
        <f t="shared" si="56"/>
        <v>0</v>
      </c>
      <c r="R110" s="315">
        <f t="shared" si="56"/>
        <v>105500</v>
      </c>
      <c r="S110" s="315">
        <f t="shared" si="53"/>
        <v>111.05263157894736</v>
      </c>
    </row>
    <row r="111" spans="1:21" ht="18" customHeight="1" x14ac:dyDescent="0.25">
      <c r="A111" s="529"/>
      <c r="B111" s="530"/>
      <c r="C111" s="530"/>
      <c r="D111" s="445">
        <v>614200</v>
      </c>
      <c r="E111" s="446"/>
      <c r="F111" s="446" t="s">
        <v>50</v>
      </c>
      <c r="G111" s="450" t="s">
        <v>252</v>
      </c>
      <c r="H111" s="536">
        <v>95000</v>
      </c>
      <c r="I111" s="536"/>
      <c r="J111" s="536"/>
      <c r="K111" s="536"/>
      <c r="L111" s="414">
        <f t="shared" si="54"/>
        <v>95000</v>
      </c>
      <c r="M111" s="414">
        <v>78199.259999999995</v>
      </c>
      <c r="N111" s="536">
        <v>105500</v>
      </c>
      <c r="O111" s="536"/>
      <c r="P111" s="536"/>
      <c r="Q111" s="536"/>
      <c r="R111" s="536">
        <f>N111+O111+P111+Q111</f>
        <v>105500</v>
      </c>
      <c r="S111" s="536">
        <f t="shared" si="53"/>
        <v>111.05263157894736</v>
      </c>
    </row>
    <row r="112" spans="1:21" ht="18" customHeight="1" x14ac:dyDescent="0.25">
      <c r="A112" s="348"/>
      <c r="B112" s="349"/>
      <c r="C112" s="349"/>
      <c r="D112" s="349" t="s">
        <v>299</v>
      </c>
      <c r="E112" s="350"/>
      <c r="F112" s="350" t="s">
        <v>50</v>
      </c>
      <c r="G112" s="351" t="s">
        <v>260</v>
      </c>
      <c r="H112" s="352">
        <v>1000</v>
      </c>
      <c r="I112" s="352"/>
      <c r="J112" s="352"/>
      <c r="K112" s="352"/>
      <c r="L112" s="175">
        <f t="shared" si="54"/>
        <v>1000</v>
      </c>
      <c r="M112" s="175">
        <v>0</v>
      </c>
      <c r="N112" s="352">
        <v>1000</v>
      </c>
      <c r="O112" s="352"/>
      <c r="P112" s="352"/>
      <c r="Q112" s="352"/>
      <c r="R112" s="338">
        <f>N112+O112+P112+Q112</f>
        <v>1000</v>
      </c>
      <c r="S112" s="338">
        <f t="shared" si="53"/>
        <v>100</v>
      </c>
    </row>
    <row r="113" spans="1:19" ht="18" customHeight="1" thickBot="1" x14ac:dyDescent="0.3">
      <c r="A113" s="324"/>
      <c r="B113" s="325"/>
      <c r="C113" s="325"/>
      <c r="D113" s="353"/>
      <c r="E113" s="334"/>
      <c r="F113" s="334" t="s">
        <v>50</v>
      </c>
      <c r="G113" s="335" t="s">
        <v>241</v>
      </c>
      <c r="H113" s="336">
        <v>12</v>
      </c>
      <c r="I113" s="336"/>
      <c r="J113" s="336"/>
      <c r="K113" s="336"/>
      <c r="L113" s="336">
        <f t="shared" ref="L113" si="57">H113+I113+J113+K113</f>
        <v>12</v>
      </c>
      <c r="M113" s="336"/>
      <c r="N113" s="336">
        <v>12</v>
      </c>
      <c r="O113" s="336"/>
      <c r="P113" s="336"/>
      <c r="Q113" s="336"/>
      <c r="R113" s="336">
        <f>N113+O113+P113+Q113</f>
        <v>12</v>
      </c>
      <c r="S113" s="336">
        <f t="shared" si="53"/>
        <v>100</v>
      </c>
    </row>
    <row r="114" spans="1:19" ht="18" customHeight="1" thickTop="1" thickBot="1" x14ac:dyDescent="0.3">
      <c r="A114" s="287" t="s">
        <v>253</v>
      </c>
      <c r="B114" s="288">
        <v>1</v>
      </c>
      <c r="C114" s="288"/>
      <c r="D114" s="289"/>
      <c r="E114" s="288"/>
      <c r="F114" s="288" t="s">
        <v>50</v>
      </c>
      <c r="G114" s="290" t="s">
        <v>242</v>
      </c>
      <c r="H114" s="291">
        <f t="shared" ref="H114:R114" si="58">H96+H99+H100+H110+H112</f>
        <v>473300</v>
      </c>
      <c r="I114" s="291">
        <f t="shared" si="58"/>
        <v>0</v>
      </c>
      <c r="J114" s="291">
        <f t="shared" si="58"/>
        <v>0</v>
      </c>
      <c r="K114" s="291">
        <f t="shared" si="58"/>
        <v>0</v>
      </c>
      <c r="L114" s="291">
        <f t="shared" si="58"/>
        <v>473300</v>
      </c>
      <c r="M114" s="291">
        <f t="shared" si="58"/>
        <v>343795.08</v>
      </c>
      <c r="N114" s="291">
        <f t="shared" si="58"/>
        <v>489300</v>
      </c>
      <c r="O114" s="291">
        <f t="shared" si="58"/>
        <v>0</v>
      </c>
      <c r="P114" s="291">
        <f t="shared" si="58"/>
        <v>0</v>
      </c>
      <c r="Q114" s="291">
        <f t="shared" si="58"/>
        <v>0</v>
      </c>
      <c r="R114" s="291">
        <f t="shared" si="58"/>
        <v>489300</v>
      </c>
      <c r="S114" s="291">
        <f t="shared" si="53"/>
        <v>103.38051975491231</v>
      </c>
    </row>
    <row r="115" spans="1:19" ht="18" customHeight="1" thickTop="1" x14ac:dyDescent="0.25">
      <c r="A115" s="354"/>
      <c r="B115" s="355"/>
      <c r="C115" s="356"/>
      <c r="D115" s="357">
        <v>999999</v>
      </c>
      <c r="E115" s="358"/>
      <c r="F115" s="358"/>
      <c r="G115" s="296" t="s">
        <v>290</v>
      </c>
      <c r="H115" s="359">
        <v>15400</v>
      </c>
      <c r="I115" s="359"/>
      <c r="J115" s="359"/>
      <c r="K115" s="359"/>
      <c r="L115" s="359">
        <f>SUM(H115+K115)</f>
        <v>15400</v>
      </c>
      <c r="M115" s="359"/>
      <c r="N115" s="359">
        <v>20000</v>
      </c>
      <c r="O115" s="359"/>
      <c r="P115" s="359"/>
      <c r="Q115" s="359"/>
      <c r="R115" s="359">
        <f>SUM(N115:Q115)</f>
        <v>20000</v>
      </c>
      <c r="S115" s="359">
        <f t="shared" si="53"/>
        <v>129.87012987012986</v>
      </c>
    </row>
    <row r="116" spans="1:19" ht="18" customHeight="1" thickBot="1" x14ac:dyDescent="0.3">
      <c r="A116" s="360"/>
      <c r="B116" s="361"/>
      <c r="C116" s="361"/>
      <c r="D116" s="346"/>
      <c r="E116" s="347"/>
      <c r="F116" s="347"/>
      <c r="G116" s="330" t="s">
        <v>241</v>
      </c>
      <c r="H116" s="362">
        <v>86</v>
      </c>
      <c r="I116" s="359"/>
      <c r="J116" s="359"/>
      <c r="K116" s="359"/>
      <c r="L116" s="359">
        <f>SUM(H116+K116)</f>
        <v>86</v>
      </c>
      <c r="M116" s="359"/>
      <c r="N116" s="362">
        <f>N21+N50+N57+N64+N71+N78+N86+N93+N113</f>
        <v>85</v>
      </c>
      <c r="O116" s="359"/>
      <c r="P116" s="359"/>
      <c r="Q116" s="359"/>
      <c r="R116" s="359">
        <f>SUM(N116:Q116)</f>
        <v>85</v>
      </c>
      <c r="S116" s="362">
        <f t="shared" si="53"/>
        <v>98.837209302325576</v>
      </c>
    </row>
    <row r="117" spans="1:19" ht="18" customHeight="1" thickTop="1" thickBot="1" x14ac:dyDescent="0.3">
      <c r="A117" s="287"/>
      <c r="B117" s="288"/>
      <c r="C117" s="288"/>
      <c r="D117" s="289"/>
      <c r="E117" s="288"/>
      <c r="F117" s="288"/>
      <c r="G117" s="363" t="s">
        <v>254</v>
      </c>
      <c r="H117" s="291">
        <f t="shared" ref="H117:R117" si="59">SUM(H22+H51+H58+H65+H72+H79+H87+H94+H114+H115)</f>
        <v>8795000</v>
      </c>
      <c r="I117" s="291">
        <f t="shared" si="59"/>
        <v>0</v>
      </c>
      <c r="J117" s="291">
        <f t="shared" si="59"/>
        <v>0</v>
      </c>
      <c r="K117" s="291">
        <f t="shared" si="59"/>
        <v>0</v>
      </c>
      <c r="L117" s="291">
        <f t="shared" si="59"/>
        <v>8795000</v>
      </c>
      <c r="M117" s="291">
        <f t="shared" si="59"/>
        <v>6283665.7100000009</v>
      </c>
      <c r="N117" s="291">
        <f t="shared" si="59"/>
        <v>9980000</v>
      </c>
      <c r="O117" s="291">
        <f t="shared" si="59"/>
        <v>0</v>
      </c>
      <c r="P117" s="291">
        <f t="shared" si="59"/>
        <v>0</v>
      </c>
      <c r="Q117" s="291">
        <f t="shared" si="59"/>
        <v>0</v>
      </c>
      <c r="R117" s="291">
        <f t="shared" si="59"/>
        <v>9980000</v>
      </c>
      <c r="S117" s="457">
        <f t="shared" si="53"/>
        <v>113.47356452529847</v>
      </c>
    </row>
    <row r="118" spans="1:19" ht="15.75" thickTop="1" x14ac:dyDescent="0.25">
      <c r="A118" s="364"/>
      <c r="B118" s="365"/>
      <c r="C118" s="365"/>
      <c r="D118" s="365"/>
      <c r="E118" s="365"/>
      <c r="F118" s="365"/>
      <c r="G118" s="366"/>
      <c r="H118" s="367"/>
      <c r="I118" s="366"/>
      <c r="J118" s="366"/>
      <c r="K118" s="366"/>
      <c r="L118" s="366"/>
      <c r="M118" s="366"/>
      <c r="N118" s="368"/>
      <c r="O118" s="368"/>
      <c r="P118" s="368"/>
      <c r="Q118" s="368"/>
      <c r="R118" s="368"/>
      <c r="S118" s="368"/>
    </row>
    <row r="119" spans="1:19" x14ac:dyDescent="0.25">
      <c r="A119" s="625" t="s">
        <v>255</v>
      </c>
      <c r="B119" s="625"/>
      <c r="C119" s="625"/>
      <c r="D119" s="625"/>
      <c r="E119" s="625"/>
      <c r="F119" s="625"/>
      <c r="G119" s="625"/>
      <c r="H119" s="625"/>
      <c r="I119" s="625"/>
      <c r="J119" s="625"/>
      <c r="K119" s="625"/>
      <c r="L119" s="625"/>
      <c r="M119" s="625"/>
      <c r="N119" s="625"/>
      <c r="O119" s="625"/>
      <c r="P119" s="625"/>
      <c r="Q119" s="625"/>
      <c r="R119" s="625"/>
      <c r="S119" s="625"/>
    </row>
    <row r="120" spans="1:19" x14ac:dyDescent="0.25">
      <c r="A120" s="625" t="s">
        <v>256</v>
      </c>
      <c r="B120" s="625"/>
      <c r="C120" s="625"/>
      <c r="D120" s="625"/>
      <c r="E120" s="625"/>
      <c r="F120" s="625"/>
      <c r="G120" s="625"/>
      <c r="H120" s="625"/>
      <c r="I120" s="625"/>
      <c r="J120" s="625"/>
      <c r="K120" s="625"/>
      <c r="L120" s="625"/>
      <c r="M120" s="625"/>
      <c r="N120" s="625"/>
      <c r="O120" s="625"/>
      <c r="P120" s="625"/>
      <c r="Q120" s="625"/>
      <c r="R120" s="625"/>
      <c r="S120" s="625"/>
    </row>
    <row r="121" spans="1:19" x14ac:dyDescent="0.25">
      <c r="A121" s="626" t="s">
        <v>409</v>
      </c>
      <c r="B121" s="626"/>
      <c r="C121" s="626"/>
      <c r="D121" s="626"/>
      <c r="E121" s="626"/>
      <c r="F121" s="626"/>
      <c r="G121" s="626"/>
      <c r="H121" s="626"/>
      <c r="I121" s="626"/>
      <c r="J121" s="626"/>
      <c r="K121" s="626"/>
      <c r="L121" s="626"/>
      <c r="M121" s="626"/>
      <c r="N121" s="626"/>
      <c r="O121" s="626"/>
      <c r="P121" s="626"/>
      <c r="Q121" s="626"/>
      <c r="R121" s="626"/>
      <c r="S121" s="626"/>
    </row>
    <row r="122" spans="1:19" x14ac:dyDescent="0.25">
      <c r="A122" s="369" t="s">
        <v>419</v>
      </c>
      <c r="B122" s="240"/>
      <c r="C122" s="240"/>
      <c r="D122" s="370"/>
      <c r="E122" s="240"/>
      <c r="F122" s="240"/>
      <c r="G122" s="240"/>
      <c r="H122" s="371"/>
      <c r="I122" s="127"/>
      <c r="J122" s="127"/>
      <c r="K122" s="127"/>
      <c r="L122" s="127"/>
      <c r="M122" s="127"/>
      <c r="N122" s="127"/>
      <c r="O122" s="127"/>
      <c r="P122" s="127"/>
      <c r="Q122" s="372"/>
      <c r="R122" s="372"/>
      <c r="S122" s="372"/>
    </row>
    <row r="123" spans="1:19" x14ac:dyDescent="0.25">
      <c r="A123" s="373" t="s">
        <v>420</v>
      </c>
      <c r="J123" s="374"/>
      <c r="K123" s="374"/>
      <c r="L123" s="374"/>
      <c r="M123" s="461"/>
      <c r="N123" s="374"/>
      <c r="O123" s="374"/>
      <c r="P123" s="374" t="s">
        <v>257</v>
      </c>
    </row>
    <row r="124" spans="1:19" x14ac:dyDescent="0.25">
      <c r="N124" s="238"/>
    </row>
    <row r="125" spans="1:19" x14ac:dyDescent="0.25">
      <c r="L125" s="238"/>
      <c r="M125" s="238"/>
      <c r="O125" s="571" t="s">
        <v>333</v>
      </c>
      <c r="P125" s="571"/>
      <c r="Q125" s="571"/>
    </row>
    <row r="126" spans="1:19" x14ac:dyDescent="0.25">
      <c r="A126" s="375"/>
      <c r="B126" s="376"/>
      <c r="C126" s="376"/>
      <c r="D126" s="376"/>
      <c r="E126" s="376"/>
      <c r="F126" s="376"/>
      <c r="G126" s="242"/>
      <c r="H126" s="377"/>
      <c r="I126" s="377"/>
      <c r="J126" s="377"/>
      <c r="K126" s="377"/>
      <c r="L126" s="377"/>
      <c r="M126" s="377"/>
      <c r="N126" s="242"/>
      <c r="O126" s="242"/>
      <c r="P126" s="242"/>
      <c r="Q126" s="242"/>
      <c r="R126" s="242"/>
      <c r="S126" s="242"/>
    </row>
    <row r="127" spans="1:19" x14ac:dyDescent="0.25">
      <c r="A127" s="375"/>
      <c r="B127" s="376"/>
      <c r="C127" s="376"/>
      <c r="D127" s="376"/>
      <c r="E127" s="376"/>
      <c r="F127" s="376"/>
      <c r="G127" s="242"/>
      <c r="H127" s="378"/>
      <c r="I127" s="242"/>
      <c r="J127" s="242"/>
      <c r="K127" s="242"/>
      <c r="L127" s="379"/>
      <c r="M127" s="379"/>
      <c r="N127" s="242"/>
      <c r="O127" s="242"/>
      <c r="P127" s="242"/>
      <c r="Q127" s="242"/>
      <c r="R127" s="242"/>
      <c r="S127" s="242"/>
    </row>
    <row r="128" spans="1:19" x14ac:dyDescent="0.25">
      <c r="A128" s="375"/>
      <c r="B128" s="376"/>
      <c r="C128" s="376"/>
      <c r="D128" s="376"/>
      <c r="E128" s="376"/>
      <c r="F128" s="376"/>
      <c r="G128" s="242"/>
      <c r="H128" s="377"/>
      <c r="I128" s="377"/>
      <c r="J128" s="377"/>
      <c r="K128" s="377"/>
      <c r="L128" s="377"/>
      <c r="M128" s="377"/>
      <c r="N128" s="242"/>
      <c r="O128" s="242"/>
      <c r="P128" s="242"/>
      <c r="Q128" s="242"/>
      <c r="R128" s="242"/>
      <c r="S128" s="242"/>
    </row>
    <row r="129" spans="1:19" x14ac:dyDescent="0.25">
      <c r="A129" s="375"/>
      <c r="B129" s="376"/>
      <c r="C129" s="376"/>
      <c r="D129" s="376"/>
      <c r="E129" s="376"/>
      <c r="F129" s="376"/>
      <c r="G129" s="242"/>
      <c r="H129" s="378"/>
      <c r="I129" s="242"/>
      <c r="J129" s="242"/>
      <c r="K129" s="242"/>
      <c r="L129" s="242"/>
      <c r="M129" s="242"/>
      <c r="N129" s="242"/>
      <c r="O129" s="242"/>
      <c r="P129" s="242"/>
      <c r="Q129" s="242"/>
      <c r="R129" s="242"/>
      <c r="S129" s="242"/>
    </row>
    <row r="130" spans="1:19" x14ac:dyDescent="0.25">
      <c r="A130" s="375"/>
      <c r="B130" s="376"/>
      <c r="C130" s="376"/>
      <c r="D130" s="376"/>
      <c r="E130" s="376"/>
      <c r="F130" s="376"/>
      <c r="G130" s="242"/>
      <c r="H130" s="378"/>
      <c r="I130" s="242"/>
      <c r="J130" s="242"/>
      <c r="K130" s="242"/>
      <c r="L130" s="242"/>
      <c r="M130" s="242"/>
      <c r="N130" s="242"/>
      <c r="O130" s="242"/>
      <c r="P130" s="242"/>
      <c r="Q130" s="242"/>
      <c r="R130" s="242"/>
      <c r="S130" s="242"/>
    </row>
    <row r="131" spans="1:19" x14ac:dyDescent="0.25">
      <c r="A131" s="375"/>
      <c r="B131" s="376"/>
      <c r="C131" s="376"/>
      <c r="D131" s="376"/>
      <c r="E131" s="376"/>
      <c r="F131" s="376"/>
      <c r="G131" s="242"/>
      <c r="H131" s="378"/>
      <c r="I131" s="242"/>
      <c r="J131" s="242"/>
      <c r="K131" s="242"/>
      <c r="L131" s="242"/>
      <c r="M131" s="242"/>
      <c r="N131" s="242"/>
      <c r="O131" s="242"/>
      <c r="P131" s="242"/>
      <c r="Q131" s="242"/>
      <c r="R131" s="242"/>
      <c r="S131" s="242"/>
    </row>
    <row r="132" spans="1:19" x14ac:dyDescent="0.25">
      <c r="A132" s="375"/>
      <c r="B132" s="376"/>
      <c r="C132" s="376"/>
      <c r="D132" s="376"/>
      <c r="E132" s="376"/>
      <c r="F132" s="376"/>
      <c r="G132" s="242"/>
      <c r="H132" s="378"/>
      <c r="I132" s="242"/>
      <c r="J132" s="242"/>
      <c r="K132" s="242"/>
      <c r="L132" s="242"/>
      <c r="M132" s="242"/>
      <c r="N132" s="242"/>
      <c r="O132" s="242"/>
      <c r="P132" s="242"/>
      <c r="Q132" s="242"/>
      <c r="R132" s="242"/>
      <c r="S132" s="242"/>
    </row>
    <row r="133" spans="1:19" x14ac:dyDescent="0.25">
      <c r="A133" s="375"/>
      <c r="B133" s="376"/>
      <c r="C133" s="376"/>
      <c r="D133" s="376"/>
      <c r="E133" s="376"/>
      <c r="F133" s="376"/>
      <c r="G133" s="242"/>
      <c r="H133" s="378"/>
      <c r="I133" s="242"/>
      <c r="J133" s="242"/>
      <c r="K133" s="242"/>
      <c r="L133" s="242"/>
      <c r="M133" s="242"/>
      <c r="N133" s="242"/>
      <c r="O133" s="242"/>
      <c r="P133" s="242"/>
      <c r="Q133" s="242"/>
      <c r="R133" s="242"/>
      <c r="S133" s="242"/>
    </row>
    <row r="134" spans="1:19" x14ac:dyDescent="0.25">
      <c r="A134" s="375"/>
      <c r="B134" s="376"/>
      <c r="C134" s="376"/>
      <c r="D134" s="376"/>
      <c r="E134" s="376"/>
      <c r="F134" s="376"/>
      <c r="G134" s="242"/>
      <c r="H134" s="378"/>
      <c r="I134" s="242"/>
      <c r="J134" s="242"/>
      <c r="K134" s="242"/>
      <c r="L134" s="242"/>
      <c r="M134" s="242"/>
      <c r="N134" s="242"/>
      <c r="O134" s="242"/>
      <c r="P134" s="242"/>
      <c r="Q134" s="242"/>
      <c r="R134" s="242"/>
      <c r="S134" s="242"/>
    </row>
    <row r="135" spans="1:19" x14ac:dyDescent="0.25">
      <c r="A135" s="375"/>
      <c r="B135" s="376"/>
      <c r="C135" s="376"/>
      <c r="D135" s="376"/>
      <c r="E135" s="376"/>
      <c r="F135" s="376"/>
      <c r="G135" s="242"/>
      <c r="H135" s="378"/>
      <c r="I135" s="242"/>
      <c r="J135" s="620"/>
      <c r="K135" s="620"/>
      <c r="L135" s="242"/>
      <c r="M135" s="242"/>
      <c r="N135" s="242"/>
      <c r="O135" s="620"/>
      <c r="P135" s="620"/>
      <c r="Q135" s="620"/>
      <c r="R135" s="242"/>
      <c r="S135" s="242"/>
    </row>
    <row r="136" spans="1:19" x14ac:dyDescent="0.25">
      <c r="A136" s="375"/>
      <c r="B136" s="376"/>
      <c r="C136" s="376"/>
      <c r="D136" s="376"/>
      <c r="E136" s="376"/>
      <c r="F136" s="376"/>
      <c r="G136" s="242"/>
      <c r="H136" s="378"/>
      <c r="I136" s="242"/>
      <c r="L136" s="242"/>
      <c r="M136" s="242"/>
      <c r="N136" s="242"/>
      <c r="O136" s="242"/>
      <c r="P136" s="242"/>
      <c r="Q136" s="242"/>
      <c r="R136" s="242"/>
      <c r="S136" s="242"/>
    </row>
    <row r="137" spans="1:19" x14ac:dyDescent="0.25">
      <c r="A137" s="375"/>
      <c r="B137" s="376"/>
      <c r="C137" s="376"/>
      <c r="D137" s="376"/>
      <c r="E137" s="376"/>
      <c r="F137" s="376"/>
      <c r="G137" s="242"/>
      <c r="H137" s="378"/>
      <c r="I137" s="242"/>
      <c r="J137" s="242"/>
      <c r="K137" s="242"/>
      <c r="L137" s="242"/>
      <c r="M137" s="242"/>
      <c r="N137" s="242"/>
      <c r="O137" s="242"/>
      <c r="P137" s="242"/>
      <c r="Q137" s="242"/>
      <c r="R137" s="242"/>
      <c r="S137" s="242"/>
    </row>
    <row r="151" spans="20:20" x14ac:dyDescent="0.25">
      <c r="T151">
        <v>16</v>
      </c>
    </row>
  </sheetData>
  <mergeCells count="21">
    <mergeCell ref="A6:A7"/>
    <mergeCell ref="B6:B7"/>
    <mergeCell ref="C6:C7"/>
    <mergeCell ref="D6:D7"/>
    <mergeCell ref="E6:E7"/>
    <mergeCell ref="O135:Q135"/>
    <mergeCell ref="O125:Q125"/>
    <mergeCell ref="J135:K135"/>
    <mergeCell ref="A1:D1"/>
    <mergeCell ref="A2:S2"/>
    <mergeCell ref="A3:S3"/>
    <mergeCell ref="A4:S4"/>
    <mergeCell ref="A5:S5"/>
    <mergeCell ref="F6:F7"/>
    <mergeCell ref="A120:S120"/>
    <mergeCell ref="A121:S121"/>
    <mergeCell ref="G6:G7"/>
    <mergeCell ref="H6:L6"/>
    <mergeCell ref="N6:R6"/>
    <mergeCell ref="S6:S7"/>
    <mergeCell ref="A119:S119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Nova naslovna strana</vt:lpstr>
      <vt:lpstr>Nova naslovna</vt:lpstr>
      <vt:lpstr>Funk.klas</vt:lpstr>
      <vt:lpstr>Prihodi</vt:lpstr>
      <vt:lpstr>Izdatci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Sanja</cp:lastModifiedBy>
  <cp:lastPrinted>2022-03-10T07:28:50Z</cp:lastPrinted>
  <dcterms:created xsi:type="dcterms:W3CDTF">2018-12-17T13:46:13Z</dcterms:created>
  <dcterms:modified xsi:type="dcterms:W3CDTF">2022-03-31T12:05:35Z</dcterms:modified>
</cp:coreProperties>
</file>